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ri\Documents\Prefeitura 2023\Licitações e Projetos 2023\Secretária Saúde 2023\Construção Secretária de Saúde Municipal - 11-2023\Planilha\"/>
    </mc:Choice>
  </mc:AlternateContent>
  <bookViews>
    <workbookView xWindow="0" yWindow="0" windowWidth="20490" windowHeight="7455" tabRatio="822"/>
  </bookViews>
  <sheets>
    <sheet name="Secretária Saúde" sheetId="39" r:id="rId1"/>
    <sheet name="cronograma" sheetId="119" r:id="rId2"/>
  </sheets>
  <definedNames>
    <definedName name="_Fill" hidden="1">#REF!</definedName>
    <definedName name="_xlnm._FilterDatabase" localSheetId="0" hidden="1">'Secretária Saúde'!$D$1:$D$234</definedName>
    <definedName name="_Key1" hidden="1">#REF!</definedName>
    <definedName name="_Key2" hidden="1">#REF!</definedName>
    <definedName name="_Order1" hidden="1">255</definedName>
    <definedName name="_Order2" hidden="1">255</definedName>
    <definedName name="_Sort" hidden="1">#REF!</definedName>
    <definedName name="ACRE" hidden="1">#REF!</definedName>
    <definedName name="ademir" hidden="1">{#N/A,#N/A,FALSE,"Cronograma";#N/A,#N/A,FALSE,"Cronogr. 2"}</definedName>
    <definedName name="_xlnm.Print_Area" localSheetId="1">cronograma!$A$1:$L$41</definedName>
    <definedName name="_xlnm.Print_Area" localSheetId="0">'Secretária Saúde'!$B$1:$J$191</definedName>
    <definedName name="bosta" hidden="1">{#N/A,#N/A,FALSE,"Cronograma";#N/A,#N/A,FALSE,"Cronogr. 2"}</definedName>
    <definedName name="CA´L" hidden="1">{#N/A,#N/A,FALSE,"Cronograma";#N/A,#N/A,FALSE,"Cronogr. 2"}</definedName>
    <definedName name="concorrentes" hidden="1">{#N/A,#N/A,FALSE,"Cronograma";#N/A,#N/A,FALSE,"Cronogr. 2"}</definedName>
    <definedName name="Popular" hidden="1">{#N/A,#N/A,FALSE,"Cronograma";#N/A,#N/A,FALSE,"Cronogr. 2"}</definedName>
    <definedName name="rio" hidden="1">{#N/A,#N/A,FALSE,"Cronograma";#N/A,#N/A,FALSE,"Cronogr. 2"}</definedName>
    <definedName name="SINAPI_AC" hidden="1">#REF!</definedName>
    <definedName name="ss" hidden="1">{#N/A,#N/A,FALSE,"Cronograma";#N/A,#N/A,FALSE,"Cronogr. 2"}</definedName>
    <definedName name="_xlnm.Print_Titles" localSheetId="0">'Secretária Saúde'!$1:$15</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41" i="119" l="1"/>
  <c r="K41" i="119"/>
  <c r="J41" i="119"/>
  <c r="I41" i="119"/>
  <c r="H41" i="119"/>
  <c r="G41" i="119"/>
  <c r="F41" i="119"/>
  <c r="K37" i="119"/>
  <c r="K35" i="119"/>
  <c r="K33" i="119"/>
  <c r="K31" i="119"/>
  <c r="K29" i="119"/>
  <c r="K27" i="119"/>
  <c r="K25" i="119"/>
  <c r="K23" i="119"/>
  <c r="K21" i="119"/>
  <c r="K19" i="119"/>
  <c r="K17" i="119"/>
  <c r="K15" i="119"/>
  <c r="K13" i="119"/>
  <c r="K39" i="119" l="1"/>
  <c r="K40" i="119" s="1"/>
  <c r="G158" i="39" l="1"/>
  <c r="G71" i="39" l="1"/>
  <c r="H70" i="39"/>
  <c r="I70" i="39" s="1"/>
  <c r="G69" i="39"/>
  <c r="G59" i="39"/>
  <c r="G60" i="39"/>
  <c r="G58" i="39"/>
  <c r="G50" i="39"/>
  <c r="G37" i="39"/>
  <c r="H29" i="39"/>
  <c r="I29" i="39" s="1"/>
  <c r="J29" i="39" s="1"/>
  <c r="H177" i="39"/>
  <c r="I177" i="39" s="1"/>
  <c r="J177" i="39" s="1"/>
  <c r="H176" i="39"/>
  <c r="I176" i="39" s="1"/>
  <c r="J176" i="39" s="1"/>
  <c r="H175" i="39"/>
  <c r="I175" i="39" s="1"/>
  <c r="J175" i="39" s="1"/>
  <c r="H174" i="39"/>
  <c r="I174" i="39" s="1"/>
  <c r="J174" i="39" s="1"/>
  <c r="H173" i="39"/>
  <c r="I173" i="39" s="1"/>
  <c r="J173" i="39" s="1"/>
  <c r="H172" i="39"/>
  <c r="I172" i="39" s="1"/>
  <c r="J172" i="39" s="1"/>
  <c r="H171" i="39"/>
  <c r="I171" i="39" s="1"/>
  <c r="J171" i="39" s="1"/>
  <c r="H170" i="39"/>
  <c r="I170" i="39" s="1"/>
  <c r="J170" i="39" s="1"/>
  <c r="H149" i="39"/>
  <c r="I149" i="39" s="1"/>
  <c r="J149" i="39" s="1"/>
  <c r="H148" i="39"/>
  <c r="I148" i="39" s="1"/>
  <c r="J148" i="39" s="1"/>
  <c r="H142" i="39"/>
  <c r="I142" i="39" s="1"/>
  <c r="J142" i="39" s="1"/>
  <c r="H141" i="39"/>
  <c r="I141" i="39" s="1"/>
  <c r="J141" i="39" s="1"/>
  <c r="H140" i="39"/>
  <c r="I140" i="39" s="1"/>
  <c r="J140" i="39" s="1"/>
  <c r="H139" i="39"/>
  <c r="I139" i="39" s="1"/>
  <c r="J139" i="39" s="1"/>
  <c r="H138" i="39"/>
  <c r="I138" i="39" s="1"/>
  <c r="J138" i="39" s="1"/>
  <c r="H81" i="39"/>
  <c r="I81" i="39" s="1"/>
  <c r="J81" i="39" s="1"/>
  <c r="H80" i="39"/>
  <c r="I80" i="39" s="1"/>
  <c r="H104" i="39"/>
  <c r="I104" i="39" s="1"/>
  <c r="J104" i="39" s="1"/>
  <c r="H110" i="39"/>
  <c r="I110" i="39" s="1"/>
  <c r="J110" i="39" s="1"/>
  <c r="H111" i="39"/>
  <c r="I111" i="39" s="1"/>
  <c r="J111" i="39" s="1"/>
  <c r="J80" i="39" l="1"/>
  <c r="J70" i="39"/>
  <c r="H97" i="39"/>
  <c r="I97" i="39" s="1"/>
  <c r="J97" i="39" s="1"/>
  <c r="H117" i="39" l="1"/>
  <c r="I117" i="39" s="1"/>
  <c r="J117" i="39" s="1"/>
  <c r="H115" i="39"/>
  <c r="I115" i="39" s="1"/>
  <c r="J115" i="39" s="1"/>
  <c r="H113" i="39"/>
  <c r="I113" i="39" s="1"/>
  <c r="J113" i="39" s="1"/>
  <c r="H100" i="39"/>
  <c r="I100" i="39" s="1"/>
  <c r="J100" i="39" s="1"/>
  <c r="H102" i="39"/>
  <c r="I102" i="39" s="1"/>
  <c r="J102" i="39" s="1"/>
  <c r="H99" i="39"/>
  <c r="I99" i="39" s="1"/>
  <c r="J99" i="39" s="1"/>
  <c r="H101" i="39"/>
  <c r="I101" i="39" s="1"/>
  <c r="J101" i="39" s="1"/>
  <c r="H103" i="39"/>
  <c r="I103" i="39" s="1"/>
  <c r="J103" i="39" s="1"/>
  <c r="H105" i="39"/>
  <c r="I105" i="39" s="1"/>
  <c r="J105" i="39" s="1"/>
  <c r="H92" i="39"/>
  <c r="I92" i="39" s="1"/>
  <c r="J92" i="39" s="1"/>
  <c r="H91" i="39"/>
  <c r="I91" i="39" s="1"/>
  <c r="J91" i="39" s="1"/>
  <c r="H31" i="39"/>
  <c r="I31" i="39" s="1"/>
  <c r="J31" i="39" s="1"/>
  <c r="H59" i="39"/>
  <c r="I59" i="39" s="1"/>
  <c r="J59" i="39" s="1"/>
  <c r="H28" i="39"/>
  <c r="I28" i="39" s="1"/>
  <c r="J28" i="39" s="1"/>
  <c r="H24" i="39"/>
  <c r="I24" i="39" s="1"/>
  <c r="J24" i="39" s="1"/>
  <c r="H23" i="39"/>
  <c r="I23" i="39" s="1"/>
  <c r="J23" i="39" s="1"/>
  <c r="H22" i="39"/>
  <c r="I22" i="39" s="1"/>
  <c r="J22" i="39" s="1"/>
  <c r="H21" i="39"/>
  <c r="I21" i="39" s="1"/>
  <c r="J21" i="39" s="1"/>
  <c r="H20" i="39"/>
  <c r="I20" i="39" s="1"/>
  <c r="J20" i="39" s="1"/>
  <c r="H182" i="39" l="1"/>
  <c r="H178" i="39"/>
  <c r="H169" i="39"/>
  <c r="H168" i="39"/>
  <c r="H167" i="39"/>
  <c r="H166" i="39"/>
  <c r="H165" i="39"/>
  <c r="H164" i="39"/>
  <c r="H163" i="39"/>
  <c r="H162" i="39"/>
  <c r="H161" i="39"/>
  <c r="H160" i="39"/>
  <c r="H159" i="39"/>
  <c r="H158" i="39"/>
  <c r="H157" i="39"/>
  <c r="H155" i="39"/>
  <c r="H154" i="39"/>
  <c r="H153" i="39"/>
  <c r="H152" i="39"/>
  <c r="H151" i="39"/>
  <c r="H147" i="39"/>
  <c r="H146" i="39"/>
  <c r="H145" i="39"/>
  <c r="H144" i="39"/>
  <c r="H137" i="39"/>
  <c r="H136" i="39"/>
  <c r="H135" i="39"/>
  <c r="H134" i="39"/>
  <c r="H129" i="39"/>
  <c r="H128" i="39"/>
  <c r="H127" i="39"/>
  <c r="H126" i="39"/>
  <c r="H125" i="39"/>
  <c r="H121" i="39"/>
  <c r="H120" i="39"/>
  <c r="H119" i="39"/>
  <c r="H118" i="39"/>
  <c r="H116" i="39"/>
  <c r="H114" i="39"/>
  <c r="H112" i="39"/>
  <c r="H106" i="39"/>
  <c r="H98" i="39"/>
  <c r="H96" i="39"/>
  <c r="H90" i="39"/>
  <c r="H89" i="39"/>
  <c r="H88" i="39"/>
  <c r="H87" i="39"/>
  <c r="H86" i="39"/>
  <c r="H85" i="39"/>
  <c r="H79" i="39"/>
  <c r="H78" i="39"/>
  <c r="H77" i="39"/>
  <c r="H76" i="39"/>
  <c r="H75" i="39"/>
  <c r="H71" i="39"/>
  <c r="H69" i="39"/>
  <c r="H68" i="39"/>
  <c r="H67" i="39"/>
  <c r="H66" i="39"/>
  <c r="H65" i="39"/>
  <c r="H64" i="39"/>
  <c r="H60" i="39"/>
  <c r="H58" i="39"/>
  <c r="H56" i="39"/>
  <c r="H55" i="39"/>
  <c r="H54" i="39"/>
  <c r="H53" i="39"/>
  <c r="H52" i="39"/>
  <c r="H51" i="39"/>
  <c r="H50" i="39"/>
  <c r="H48" i="39"/>
  <c r="H47" i="39"/>
  <c r="H42" i="39"/>
  <c r="H41" i="39"/>
  <c r="H37" i="39"/>
  <c r="H36" i="39"/>
  <c r="H35" i="39"/>
  <c r="H30" i="39"/>
  <c r="H19" i="39"/>
  <c r="I90" i="39" l="1"/>
  <c r="J90" i="39" s="1"/>
  <c r="I165" i="39" l="1"/>
  <c r="J165" i="39" s="1"/>
  <c r="I30" i="39" l="1"/>
  <c r="J30" i="39" l="1"/>
  <c r="B36" i="119" l="1"/>
  <c r="B34" i="119"/>
  <c r="B32" i="119"/>
  <c r="B30" i="119"/>
  <c r="B28" i="119"/>
  <c r="B26" i="119"/>
  <c r="B24" i="119"/>
  <c r="B22" i="119"/>
  <c r="B20" i="119"/>
  <c r="B18" i="119"/>
  <c r="B16" i="119"/>
  <c r="B14" i="119"/>
  <c r="B12" i="119"/>
  <c r="I159" i="39"/>
  <c r="J159" i="39" s="1"/>
  <c r="N36" i="119"/>
  <c r="G19" i="39"/>
  <c r="I147" i="39"/>
  <c r="J147" i="39" s="1"/>
  <c r="I146" i="39"/>
  <c r="J146" i="39" s="1"/>
  <c r="I127" i="39" l="1"/>
  <c r="J127" i="39" s="1"/>
  <c r="I126" i="39"/>
  <c r="J126" i="39" s="1"/>
  <c r="I120" i="39"/>
  <c r="J120" i="39" s="1"/>
  <c r="I121" i="39"/>
  <c r="J121" i="39" s="1"/>
  <c r="I119" i="39"/>
  <c r="J119" i="39" s="1"/>
  <c r="I106" i="39"/>
  <c r="J106" i="39" s="1"/>
  <c r="I85" i="39"/>
  <c r="J85" i="39" s="1"/>
  <c r="I86" i="39"/>
  <c r="J86" i="39" s="1"/>
  <c r="I78" i="39"/>
  <c r="J78" i="39" s="1"/>
  <c r="I76" i="39"/>
  <c r="J76" i="39" s="1"/>
  <c r="I64" i="39" l="1"/>
  <c r="J64" i="39" s="1"/>
  <c r="I66" i="39"/>
  <c r="J66" i="39" s="1"/>
  <c r="I69" i="39"/>
  <c r="J69" i="39" s="1"/>
  <c r="I71" i="39"/>
  <c r="J71" i="39" s="1"/>
  <c r="I54" i="39"/>
  <c r="J54" i="39" s="1"/>
  <c r="I55" i="39"/>
  <c r="J55" i="39" s="1"/>
  <c r="I53" i="39"/>
  <c r="J53" i="39" s="1"/>
  <c r="I60" i="39"/>
  <c r="J60" i="39" s="1"/>
  <c r="I52" i="39"/>
  <c r="J52" i="39" s="1"/>
  <c r="I48" i="39"/>
  <c r="J48" i="39" s="1"/>
  <c r="I42" i="39" l="1"/>
  <c r="J42" i="39" s="1"/>
  <c r="I68" i="39" l="1"/>
  <c r="J68" i="39" s="1"/>
  <c r="I58" i="39"/>
  <c r="I56" i="39"/>
  <c r="I51" i="39"/>
  <c r="J51" i="39" s="1"/>
  <c r="I50" i="39"/>
  <c r="J50" i="39" s="1"/>
  <c r="J58" i="39" l="1"/>
  <c r="J56" i="39"/>
  <c r="I36" i="39"/>
  <c r="J36" i="39" s="1"/>
  <c r="I114" i="39" l="1"/>
  <c r="J114" i="39" s="1"/>
  <c r="I98" i="39"/>
  <c r="J98" i="39" s="1"/>
  <c r="I155" i="39" l="1"/>
  <c r="J155" i="39" s="1"/>
  <c r="I154" i="39"/>
  <c r="J154" i="39" s="1"/>
  <c r="I164" i="39"/>
  <c r="J164" i="39" s="1"/>
  <c r="I160" i="39"/>
  <c r="J160" i="39" s="1"/>
  <c r="I158" i="39"/>
  <c r="J158" i="39" l="1"/>
  <c r="I136" i="39"/>
  <c r="J136" i="39" s="1"/>
  <c r="I137" i="39"/>
  <c r="J137" i="39" s="1"/>
  <c r="I129" i="39" l="1"/>
  <c r="J129" i="39" s="1"/>
  <c r="I79" i="39" l="1"/>
  <c r="J79" i="39" s="1"/>
  <c r="I65" i="39"/>
  <c r="J65" i="39" s="1"/>
  <c r="I67" i="39"/>
  <c r="J67" i="39" l="1"/>
  <c r="I47" i="39" l="1"/>
  <c r="J47" i="39" s="1"/>
  <c r="J61" i="39" l="1"/>
  <c r="C20" i="119" s="1"/>
  <c r="J21" i="119" l="1"/>
  <c r="L21" i="119"/>
  <c r="I21" i="119"/>
  <c r="I37" i="39" l="1"/>
  <c r="J37" i="39" s="1"/>
  <c r="I35" i="39"/>
  <c r="J35" i="39" s="1"/>
  <c r="I77" i="39"/>
  <c r="J77" i="39" s="1"/>
  <c r="I167" i="39" l="1"/>
  <c r="J167" i="39" s="1"/>
  <c r="I135" i="39" l="1"/>
  <c r="J135" i="39" s="1"/>
  <c r="I178" i="39" l="1"/>
  <c r="J178" i="39" s="1"/>
  <c r="I118" i="39"/>
  <c r="J118" i="39" s="1"/>
  <c r="I128" i="39"/>
  <c r="J128" i="39" s="1"/>
  <c r="I125" i="39"/>
  <c r="J125" i="39" s="1"/>
  <c r="I96" i="39"/>
  <c r="J96" i="39" s="1"/>
  <c r="J107" i="39" l="1"/>
  <c r="C28" i="119" s="1"/>
  <c r="H29" i="119" s="1"/>
  <c r="J130" i="39"/>
  <c r="C32" i="119" s="1"/>
  <c r="J32" i="39"/>
  <c r="C14" i="119" l="1"/>
  <c r="I33" i="119"/>
  <c r="J33" i="119"/>
  <c r="L33" i="119"/>
  <c r="J29" i="119"/>
  <c r="L29" i="119"/>
  <c r="I29" i="119"/>
  <c r="J38" i="39"/>
  <c r="C16" i="119" s="1"/>
  <c r="J15" i="119" l="1"/>
  <c r="L15" i="119"/>
  <c r="I15" i="119"/>
  <c r="L17" i="119"/>
  <c r="I17" i="119"/>
  <c r="J17" i="119"/>
  <c r="J34" i="39"/>
  <c r="J27" i="39"/>
  <c r="G15" i="119" l="1"/>
  <c r="H15" i="119"/>
  <c r="H17" i="119"/>
  <c r="G17" i="119"/>
  <c r="I169" i="39"/>
  <c r="J169" i="39" s="1"/>
  <c r="I88" i="39" l="1"/>
  <c r="J88" i="39" s="1"/>
  <c r="I162" i="39" l="1"/>
  <c r="J162" i="39" s="1"/>
  <c r="I152" i="39"/>
  <c r="I151" i="39"/>
  <c r="J152" i="39" l="1"/>
  <c r="J151" i="39"/>
  <c r="I19" i="39"/>
  <c r="J19" i="39" s="1"/>
  <c r="J25" i="39" s="1"/>
  <c r="I112" i="39"/>
  <c r="J112" i="39" s="1"/>
  <c r="I168" i="39" l="1"/>
  <c r="J168" i="39" s="1"/>
  <c r="I41" i="39" l="1"/>
  <c r="J41" i="39" s="1"/>
  <c r="J43" i="39" s="1"/>
  <c r="C18" i="119" s="1"/>
  <c r="I19" i="119" l="1"/>
  <c r="J19" i="119"/>
  <c r="L19" i="119"/>
  <c r="J40" i="39"/>
  <c r="H19" i="119" l="1"/>
  <c r="G19" i="119"/>
  <c r="I182" i="39"/>
  <c r="J182" i="39" s="1"/>
  <c r="I166" i="39"/>
  <c r="J166" i="39" s="1"/>
  <c r="I163" i="39"/>
  <c r="J163" i="39" s="1"/>
  <c r="I161" i="39"/>
  <c r="J161" i="39" s="1"/>
  <c r="I157" i="39"/>
  <c r="J157" i="39" s="1"/>
  <c r="I153" i="39"/>
  <c r="J153" i="39" s="1"/>
  <c r="I145" i="39"/>
  <c r="J145" i="39" s="1"/>
  <c r="I144" i="39"/>
  <c r="J144" i="39" s="1"/>
  <c r="I134" i="39"/>
  <c r="J134" i="39" s="1"/>
  <c r="J179" i="39" l="1"/>
  <c r="C34" i="119" s="1"/>
  <c r="J72" i="39"/>
  <c r="C22" i="119" s="1"/>
  <c r="I75" i="39"/>
  <c r="J75" i="39" s="1"/>
  <c r="J82" i="39" s="1"/>
  <c r="I87" i="39"/>
  <c r="J87" i="39" s="1"/>
  <c r="I89" i="39"/>
  <c r="J89" i="39" s="1"/>
  <c r="I116" i="39"/>
  <c r="J116" i="39" s="1"/>
  <c r="J122" i="39" s="1"/>
  <c r="N34" i="119"/>
  <c r="N32" i="119"/>
  <c r="N30" i="119"/>
  <c r="N28" i="119"/>
  <c r="N26" i="119"/>
  <c r="N24" i="119"/>
  <c r="N22" i="119"/>
  <c r="N20" i="119"/>
  <c r="N18" i="119"/>
  <c r="N16" i="119"/>
  <c r="N14" i="119"/>
  <c r="N12" i="119"/>
  <c r="C12" i="119" l="1"/>
  <c r="J23" i="119"/>
  <c r="L23" i="119"/>
  <c r="I23" i="119"/>
  <c r="J35" i="119"/>
  <c r="L35" i="119"/>
  <c r="I35" i="119"/>
  <c r="J93" i="39"/>
  <c r="C26" i="119" s="1"/>
  <c r="C30" i="119"/>
  <c r="J45" i="39"/>
  <c r="C24" i="119"/>
  <c r="I25" i="119" l="1"/>
  <c r="L25" i="119"/>
  <c r="J25" i="119"/>
  <c r="L31" i="119"/>
  <c r="I31" i="119"/>
  <c r="J31" i="119"/>
  <c r="J27" i="119"/>
  <c r="I27" i="119"/>
  <c r="L27" i="119"/>
  <c r="J13" i="119"/>
  <c r="L13" i="119"/>
  <c r="I13" i="119"/>
  <c r="H21" i="119"/>
  <c r="G21" i="119"/>
  <c r="J183" i="39"/>
  <c r="C36" i="119" l="1"/>
  <c r="J37" i="119" s="1"/>
  <c r="J39" i="119" s="1"/>
  <c r="J185" i="39"/>
  <c r="J95" i="39"/>
  <c r="J109" i="39"/>
  <c r="E37" i="119" l="1"/>
  <c r="G37" i="119"/>
  <c r="I37" i="119"/>
  <c r="I39" i="119" s="1"/>
  <c r="L37" i="119"/>
  <c r="L39" i="119" s="1"/>
  <c r="F37" i="119"/>
  <c r="H37" i="119"/>
  <c r="G31" i="119"/>
  <c r="H31" i="119"/>
  <c r="G29" i="119"/>
  <c r="F29" i="119"/>
  <c r="E29" i="119"/>
  <c r="F17" i="119" l="1"/>
  <c r="E17" i="119"/>
  <c r="J124" i="39"/>
  <c r="J132" i="39"/>
  <c r="J74" i="39"/>
  <c r="J181" i="39"/>
  <c r="H35" i="119" l="1"/>
  <c r="G35" i="119"/>
  <c r="G33" i="119"/>
  <c r="H33" i="119"/>
  <c r="G25" i="119"/>
  <c r="H25" i="119"/>
  <c r="F33" i="119"/>
  <c r="E33" i="119"/>
  <c r="E15" i="119"/>
  <c r="F15" i="119"/>
  <c r="F21" i="119"/>
  <c r="E21" i="119"/>
  <c r="J17" i="39"/>
  <c r="E35" i="119" l="1"/>
  <c r="F35" i="119"/>
  <c r="H13" i="119" l="1"/>
  <c r="G13" i="119"/>
  <c r="F13" i="119"/>
  <c r="E13" i="119"/>
  <c r="J63" i="39"/>
  <c r="E19" i="119" l="1"/>
  <c r="G23" i="119" l="1"/>
  <c r="H23" i="119"/>
  <c r="E23" i="119"/>
  <c r="F23" i="119"/>
  <c r="F19" i="119"/>
  <c r="J84" i="39" l="1"/>
  <c r="J13" i="39" l="1"/>
  <c r="H27" i="119" l="1"/>
  <c r="H39" i="119" s="1"/>
  <c r="G27" i="119"/>
  <c r="G39" i="119" s="1"/>
  <c r="C39" i="119"/>
  <c r="F27" i="119"/>
  <c r="E27" i="119"/>
  <c r="F25" i="119"/>
  <c r="E25" i="119"/>
  <c r="E31" i="119"/>
  <c r="F31" i="119"/>
  <c r="E39" i="119" l="1"/>
  <c r="F39" i="119"/>
  <c r="F40" i="119" s="1"/>
  <c r="D36" i="119"/>
  <c r="L40" i="119"/>
  <c r="I40" i="119"/>
  <c r="J40" i="119"/>
  <c r="G40" i="119"/>
  <c r="H40" i="119"/>
  <c r="D32" i="119"/>
  <c r="D18" i="119"/>
  <c r="D34" i="119"/>
  <c r="D28" i="119"/>
  <c r="D12" i="119"/>
  <c r="D20" i="119"/>
  <c r="D26" i="119"/>
  <c r="D22" i="119"/>
  <c r="D16" i="119"/>
  <c r="D14" i="119"/>
  <c r="D30" i="119"/>
  <c r="D24" i="119"/>
  <c r="N39" i="119" l="1"/>
  <c r="E40" i="119"/>
  <c r="N40" i="119" s="1"/>
  <c r="E41" i="119" l="1"/>
</calcChain>
</file>

<file path=xl/sharedStrings.xml><?xml version="1.0" encoding="utf-8"?>
<sst xmlns="http://schemas.openxmlformats.org/spreadsheetml/2006/main" count="585" uniqueCount="322">
  <si>
    <t>11.1</t>
  </si>
  <si>
    <t>12.1</t>
  </si>
  <si>
    <t>SERVIÇOS FINAIS</t>
  </si>
  <si>
    <t>13.1</t>
  </si>
  <si>
    <t>CENTRO DE DISTRIBUIÇÃO</t>
  </si>
  <si>
    <t>ELETRODUTOS E ACESSÓRIOS</t>
  </si>
  <si>
    <t xml:space="preserve">Planilha Orçamentária </t>
  </si>
  <si>
    <t>ITEM</t>
  </si>
  <si>
    <t>CÓDIGO</t>
  </si>
  <si>
    <t>FONTE</t>
  </si>
  <si>
    <t>DESCRIÇÃO DOS SERVIÇOS</t>
  </si>
  <si>
    <t>QUANT.</t>
  </si>
  <si>
    <t>VALOR (R$)</t>
  </si>
  <si>
    <t>un</t>
  </si>
  <si>
    <t>m²</t>
  </si>
  <si>
    <t>6.1</t>
  </si>
  <si>
    <t>m</t>
  </si>
  <si>
    <t>8.1</t>
  </si>
  <si>
    <t>6.2</t>
  </si>
  <si>
    <t>9.1</t>
  </si>
  <si>
    <t>10.1</t>
  </si>
  <si>
    <t>SISTEMA DE VEDAÇÃO VERTICAL INTERNO E EXTERNO (PAREDES)</t>
  </si>
  <si>
    <t xml:space="preserve">Subtotal </t>
  </si>
  <si>
    <t>% ITEM</t>
  </si>
  <si>
    <t>Valores totais</t>
  </si>
  <si>
    <t>SERVIÇOS PRELIMINARES</t>
  </si>
  <si>
    <t>ESQUADRIAS</t>
  </si>
  <si>
    <t>SISTEMAS DE COBERTURA</t>
  </si>
  <si>
    <t>UN.</t>
  </si>
  <si>
    <t>CABOS E FIOS CONDUTORES</t>
  </si>
  <si>
    <t>REVESTIMENTOS INTERNO E EXTERNO</t>
  </si>
  <si>
    <t>PINTURAS E ACABAMENTOS</t>
  </si>
  <si>
    <t>ILUMINAÇÃO, TOMADAS E INTERRUPTORES</t>
  </si>
  <si>
    <t>LOUÇAS, ACESSÓRIOS E METAIS</t>
  </si>
  <si>
    <t>INSTALAÇÃO HIDRÁULICA</t>
  </si>
  <si>
    <t>INSTALAÇÃO SANITÁRIA</t>
  </si>
  <si>
    <t>PLANEJAMENTO</t>
  </si>
  <si>
    <t>Valor TOTAL com BDI</t>
  </si>
  <si>
    <t>SINAPI</t>
  </si>
  <si>
    <t>Unidade Federativa: Município de Conceição do Rio Verde - MG</t>
  </si>
  <si>
    <r>
      <t>Município</t>
    </r>
    <r>
      <rPr>
        <sz val="10"/>
        <rFont val="Arial"/>
        <family val="2"/>
      </rPr>
      <t>:  CONCEIÇÃO DO RIO VERDE MG</t>
    </r>
  </si>
  <si>
    <t>SETOP</t>
  </si>
  <si>
    <t xml:space="preserve">PREFEITURA MUNICIPAL DE CONCEIÇÃO DO RIO VERDE                                                                                                                                                                                                                                         ESTADO DE MINAS GERAIS
CEP: 37.430-000
</t>
  </si>
  <si>
    <t>CUSTO  SEM BDI(R$)</t>
  </si>
  <si>
    <t>PREÇO COM BDI (R$)</t>
  </si>
  <si>
    <t>VALOR TOTAL ITEM (R$)</t>
  </si>
  <si>
    <t>LIMPEZA FINAL PARA ENTREGA DA OBRA</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</si>
  <si>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</si>
  <si>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</si>
  <si>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 TUBO PVC, SÉRIE N, ESGOTO PREDIAL, DN 75 MM, (INST. EM RAMAL DE DESCARGA, RAMAL DE ESG. SANITÁRIO, PRUMADA DE ESG. SANITÁRIO OU VENTILAÇÃO), INCL. CONEXÕES, CORTES E FIXAÇÕES, P/ PRÉDIOS. AF_10/2015</t>
  </si>
  <si>
    <t>3.1</t>
  </si>
  <si>
    <t>3.2</t>
  </si>
  <si>
    <t>4.1</t>
  </si>
  <si>
    <t>5.1</t>
  </si>
  <si>
    <t>8.2</t>
  </si>
  <si>
    <t>8.3</t>
  </si>
  <si>
    <t>8.4</t>
  </si>
  <si>
    <t>8.5</t>
  </si>
  <si>
    <t>8.6</t>
  </si>
  <si>
    <t>INSTALAÇÃO ELÉTRICA - 110V - 220V</t>
  </si>
  <si>
    <t>JANELAS</t>
  </si>
  <si>
    <t>5.2</t>
  </si>
  <si>
    <t>5.1.1</t>
  </si>
  <si>
    <t>5.2.1</t>
  </si>
  <si>
    <t>m³</t>
  </si>
  <si>
    <t>5.1.2</t>
  </si>
  <si>
    <t>5.2.2</t>
  </si>
  <si>
    <t>un.</t>
  </si>
  <si>
    <t>(COMPOSIÇÃO REPRESENTATIVA) DO SERVIÇO DE INSTALAÇÃO TUBOS DE PVC, SOLDÁVEL, ÁGUA FRIA, DN 32 MM (INSTALADO EM RAMAL, SUB-RAMAL, RAMAL DE DISTRIBUIÇÃO OU PRUMADA), INCLUSIVE CONEXÕES, CORTES E FIXAÇÕES, PARA PRÉDIOS. AF_10/2015</t>
  </si>
  <si>
    <t>12.2</t>
  </si>
  <si>
    <t>12.3</t>
  </si>
  <si>
    <t>12.4</t>
  </si>
  <si>
    <t>11.2</t>
  </si>
  <si>
    <t>11.3</t>
  </si>
  <si>
    <t>11.4</t>
  </si>
  <si>
    <t>11.5</t>
  </si>
  <si>
    <t>12.1.1</t>
  </si>
  <si>
    <t>12.1.2</t>
  </si>
  <si>
    <t>12.1.3</t>
  </si>
  <si>
    <t>12.2.1</t>
  </si>
  <si>
    <t>12.2.2</t>
  </si>
  <si>
    <t>12.3.1</t>
  </si>
  <si>
    <t>12.3.2</t>
  </si>
  <si>
    <t>12.3.3</t>
  </si>
  <si>
    <t>12.3.4</t>
  </si>
  <si>
    <t>12.3.5</t>
  </si>
  <si>
    <t>12.4.1</t>
  </si>
  <si>
    <t>12.4.2</t>
  </si>
  <si>
    <t>12.4.3</t>
  </si>
  <si>
    <t>12.4.4</t>
  </si>
  <si>
    <t>12.4.5</t>
  </si>
  <si>
    <t>12.4.6</t>
  </si>
  <si>
    <t>12.4.7</t>
  </si>
  <si>
    <t>12.4.8</t>
  </si>
  <si>
    <t>12.4.9</t>
  </si>
  <si>
    <t>ED-16660</t>
  </si>
  <si>
    <r>
      <t xml:space="preserve">FORNECIMENTO E COLOCAÇÃO DE PLACA DE OBRA EM CHAPA GALVANIZADA #26, ESP. 0,45 MM, PLOTADA COM ADESIVO VINÍLICO, AFIXADA COM REBITES 4,8X40 MM, EM ESTRUTURA METÁLICA DE METALON 20X20 MM, ESP. 1,25 MM, INCLUSIVE SUPORTE EM EUCALIPTO AUTOCLAVADO PINTADO COM TINTA PVA DUAS (2) DEMÃOS - </t>
    </r>
    <r>
      <rPr>
        <b/>
        <sz val="10"/>
        <rFont val="Arial"/>
        <family val="2"/>
      </rPr>
      <t>(DIMENSÕES = 2,40m X 1,20m)</t>
    </r>
  </si>
  <si>
    <t>3.3</t>
  </si>
  <si>
    <t>4.2</t>
  </si>
  <si>
    <t>unid.</t>
  </si>
  <si>
    <t>8.7</t>
  </si>
  <si>
    <t>6.3</t>
  </si>
  <si>
    <t>12.1.4</t>
  </si>
  <si>
    <t>12.1.5</t>
  </si>
  <si>
    <t>12.4.10</t>
  </si>
  <si>
    <t>12.4.11</t>
  </si>
  <si>
    <t>(COMPOSIÇÃO REPRESENTATIVA) DO SERVIÇO DE INSTALAÇÃO DE TUBO DE PVC, SÉRIE NORMAL, ESGOTO PREDIAL, DN 40 MM (INSTALADO EM RAMAL DE DESCARGA OU RAMAL DE ESGOTO SANITÁRIO), INCLUSIVE CONEXÕES, CORTES E FIXAÇÕES, PARA PRÉDIOS. AF_10/2015</t>
  </si>
  <si>
    <t>2.1</t>
  </si>
  <si>
    <t>2.2</t>
  </si>
  <si>
    <t>2.3</t>
  </si>
  <si>
    <t>1.1</t>
  </si>
  <si>
    <t>2.4</t>
  </si>
  <si>
    <t>PORTAS</t>
  </si>
  <si>
    <t>7.1</t>
  </si>
  <si>
    <t>7.2</t>
  </si>
  <si>
    <t>7.3</t>
  </si>
  <si>
    <t>7.4</t>
  </si>
  <si>
    <t>7.5</t>
  </si>
  <si>
    <t>9.2</t>
  </si>
  <si>
    <t>9.3</t>
  </si>
  <si>
    <t>10.2</t>
  </si>
  <si>
    <t>10.3</t>
  </si>
  <si>
    <t>10.4</t>
  </si>
  <si>
    <t>10.5</t>
  </si>
  <si>
    <t>12.4.12</t>
  </si>
  <si>
    <t>PREFEITURA MUNICIPAL DE CONCEIÇÃO DO RIO VERDE                                                                                                                                                                                                                                         ESTADO DE MINAS GERAIS
CEP: 37.430-000</t>
  </si>
  <si>
    <t>5.2.3</t>
  </si>
  <si>
    <t>5.2.4</t>
  </si>
  <si>
    <t>5.3.1</t>
  </si>
  <si>
    <t>5.3.2</t>
  </si>
  <si>
    <t>PORTÕES</t>
  </si>
  <si>
    <t>5.3</t>
  </si>
  <si>
    <t>1.1.1</t>
  </si>
  <si>
    <t>ED-49805</t>
  </si>
  <si>
    <t>FORNECIMENTO DE CONCRETO ESTRUTURAL, USINADO BOMBEADO, COM FCK 25 MPA, INCLUSIVE LANÇAMENTO, ADENSAMENTO E ACABAMENTO</t>
  </si>
  <si>
    <t>5.3.3</t>
  </si>
  <si>
    <t>5.2.5</t>
  </si>
  <si>
    <t>5.2.6</t>
  </si>
  <si>
    <t>ED-50983</t>
  </si>
  <si>
    <t>5.2.7</t>
  </si>
  <si>
    <t>RUFO EXTERNO/INTERNO EM CHAPA DE AÇO GALVANIZADO NÚMERO 26, CORTE DE 33 CM, INCLUSO IÇAMENTO. AF_07/2019</t>
  </si>
  <si>
    <t>CALHA EM CHAPA DE AÇO GALVANIZADO NÚMERO 24, DESENVOLVIMENTO DE 50 CM, INCLUSO TRANSPORTE VERTICAL. AF_07/2019</t>
  </si>
  <si>
    <t>CHAPIM (RUFO CAPA) EM AÇO GALVANIZADO, CORTE 33. AF_11/2020</t>
  </si>
  <si>
    <t>7.6</t>
  </si>
  <si>
    <t>7.7</t>
  </si>
  <si>
    <t>9.4</t>
  </si>
  <si>
    <t>9.5</t>
  </si>
  <si>
    <t>REGISTRO DE PRESSÃO BRUTO, LATÃO, ROSCÁVEL, 3/4", COM ACABAMENTO E CANOPLA CROMADOS - FORNECIMENTO E INSTALAÇÃO. AF_08/2021</t>
  </si>
  <si>
    <t>ED-50303</t>
  </si>
  <si>
    <t>TORNEIRA DE BOIA, TIPO ROSCÁVEL 1/2", EXCLUSIVE ADAPTADOR SOLDÁVEL DE PVC COM FLANGES E ANEL PARA CAIXA DÁGUA</t>
  </si>
  <si>
    <t>10.6</t>
  </si>
  <si>
    <t>CAIXA DE GORDURA PEQUENA (CAPACIDADE: 19 L), CIRCULAR, EM PVC, DIÂMETRO INTERNO= 0,3 M. AF_12/2020</t>
  </si>
  <si>
    <t>10.7</t>
  </si>
  <si>
    <t>12.2.3</t>
  </si>
  <si>
    <t>12.2.4</t>
  </si>
  <si>
    <t xml:space="preserve">ED-50266 </t>
  </si>
  <si>
    <t>12.4.13</t>
  </si>
  <si>
    <t>Endereço: Rua Abraão Reseck, nº S/N - Centro – Conceição do Rio Verde - MG</t>
  </si>
  <si>
    <t>Maurílio Tadeu Nogueira Martins - CREA-MG nº 73.517/D</t>
  </si>
  <si>
    <t>TERRAPLANAGEM E PLACA DE OBRA</t>
  </si>
  <si>
    <t>6.4</t>
  </si>
  <si>
    <t>6.5</t>
  </si>
  <si>
    <t>6.6</t>
  </si>
  <si>
    <t>6.7</t>
  </si>
  <si>
    <t>12.4.14</t>
  </si>
  <si>
    <t>8.8</t>
  </si>
  <si>
    <t>Desconto</t>
  </si>
  <si>
    <t>1.1.2</t>
  </si>
  <si>
    <t>1.1.3</t>
  </si>
  <si>
    <t>1.1.4</t>
  </si>
  <si>
    <t>1.1.5</t>
  </si>
  <si>
    <t xml:space="preserve">ED-50128 </t>
  </si>
  <si>
    <r>
      <t xml:space="preserve">BARRACÃO DE OBRA PARA DEPÓSITO E FERRAMENTARIA TIPO-I, ÁREA INTERNA 14,52M2, EM CHAPA DE COMPENSADO RESINADO, INCLUSIVE MOBILIÁRIO (OBRA DE PEQUENO PORTE, EFETIVO ATÉ 30 HOMENS), PADRÃO DER-MG </t>
    </r>
    <r>
      <rPr>
        <b/>
        <sz val="10"/>
        <rFont val="Arial"/>
        <family val="2"/>
      </rPr>
      <t>(Barracão 3,63m x 4,00m)</t>
    </r>
  </si>
  <si>
    <t>ED-50150</t>
  </si>
  <si>
    <t>LIGAÇÃO DE ÁGUA PROVISÓRIA PARA CANTEIRO, INCLUSIVE HIDRÔMETRO E CAVALETE PARA MEDIÇÃO DE ÁGUA - ENTRADA PRINCIPAL, EM AÇO GALVANIZADO DN 20MM (1/2") - PADRÃO CONCESSIONÁRIA</t>
  </si>
  <si>
    <t>ED-50151</t>
  </si>
  <si>
    <t>LIGAÇÃO PROVISÓRIA COM ENTRADA DE ENERGIA AÉREA, PADRÃO CEMIG, CARGA INSTALADA DE 15,1KVA ATÉ 30KVA, TRIFÁSICO, COM SAÍDA SUBTERRÂNEA, INCLUSIVE POSTE, CAIXA PARA MEDIDOR, DISJUNTOR, BARRAMENTO, ATERRAMENTO E ACESSÓRIOS</t>
  </si>
  <si>
    <t>ESCAVAÇÃO MECANIZADA DE VALA COM PROF. ATÉ 1,5 M (MÉDIA MONTANTE E JUSANTE/UMA COMPOSIÇÃO POR TRECHO), RETROESCAV. (0,26 M3), LARG. DE 0,8 M A 1,5 M, EM SOLO DE 1A CATEGORIA, EM LOCAIS COM ALTO NÍVEL DE INTERFERÊNCIA. AF_02/2021</t>
  </si>
  <si>
    <t>1.1.6</t>
  </si>
  <si>
    <t>ED-51096</t>
  </si>
  <si>
    <t>COMPACTAÇÃO MECANIZADA DE ATERRO COM PLACA VIBRATÓRIA, INCLUSIVE ESPALHAMENTO MANUAL</t>
  </si>
  <si>
    <t>ESTRUTURA DE FUNDAÇÃO - RADIER COM SAPATAS E BROCAS</t>
  </si>
  <si>
    <t>EXECUÇÃO DE RADIER, ESPESSURA DE 20 CM, FCK = 30 MPA, COM USO DE FORMAS EM MADEIRA SERRADA. AF_09/2021</t>
  </si>
  <si>
    <t xml:space="preserve">ESTRUTURA - LAJE </t>
  </si>
  <si>
    <t>LAJE PRÉ-MOLDADA UNIDIRECIONAL, BIAPOIADA, PARA FORRO, ENCHIMENTO EM CERÂMICA, VIGOTA CONVENCIONAL, ALTURA TOTAL DA LAJE (ENCHIMENTO+CAPA) = (8+3). AF_11/2020_PA</t>
  </si>
  <si>
    <t xml:space="preserve">ED-29581 </t>
  </si>
  <si>
    <t>ARMADURA DE TELA DE AÇO CA-60, SOLDADA TIPO Q-92, DIÂMETRO Ø4,2MM, TRAMA COM DIMENSÃO (150X150)MM, INCLUSIVE ESPAÇADOR, EXCLUSIVE CONCRETO</t>
  </si>
  <si>
    <t>COT-001</t>
  </si>
  <si>
    <t>COTAÇÃO</t>
  </si>
  <si>
    <t>COT-002</t>
  </si>
  <si>
    <t>Alvenaria em Painel Monolítico com junções e reforços - EPS 80mm - (Dimensões: 3500 x 1220 x 80mm) - revestido em ambas as faces com argamassa estrutural com micro fibra, projetada, com espessura de 3cm em cada face - Inclusive fornecimento e Instalação</t>
  </si>
  <si>
    <t>Alvenaria em Painel Monolítico de canto com junções e reforços  - EPS 80mm - (Dimensões: 3500 x 600 x 600 x 80mm) - revestido em ambas as faces com argamassa estrutural com micro fibra, projetada, com espessura de 3cm em cada face - Inclusive fornecimento e Instalação</t>
  </si>
  <si>
    <t>FABRICAÇÃO E INSTALAÇÃO DE TESOURA INTEIRA EM AÇO, VÃO DE 5 M, PARA TELHA ONDULADA DE FIBROCIMENTO, METÁLICA, PLÁSTICA OU TERMOACÚSTICA, INCLUSO IÇAMENTO. AF_12/2015</t>
  </si>
  <si>
    <t>TRAMA DE AÇO COMPOSTA POR TERÇAS PARA TELHADOS DE ATÉ 2 ÁGUAS PARA TELHA ONDULADA DE FIBROCIMENTO, METÁLICA, PLÁSTICA OU TERMOACÚSTICA, INCLUSO TRANSPORTE VERTICAL. AF_07/2019</t>
  </si>
  <si>
    <t>TELHAMENTO COM TELHA DE AÇO/ALUMÍNIO E = 0,5 MM, COM ATÉ 2 ÁGUAS, INCLUSO IÇAMENTO. AF_07/2019</t>
  </si>
  <si>
    <t>ED-28551</t>
  </si>
  <si>
    <t xml:space="preserve"> CONDUTOR DE ÁGUAS PLUVIAIS RETANGULAR EM AÇO GALVANIZADO, DIMENSÃO (43X85)MM, ESP. 0,43MM (GSG-28), INCLUSIVE CONEXÕES E SUPORTES</t>
  </si>
  <si>
    <t>JANELA DE ALUMÍNIO TIPO MAXIM-AR, COM VIDROS, BATENTE E FERRAGENS. EXCLUSIVE ALIZAR, ACABAMENTO E CONTRAMARCO. FORNECIMENTO E INSTALAÇÃO. AF_12/2019</t>
  </si>
  <si>
    <t>JANELA DE ALUMÍNIO DE CORRER COM 4 FOLHAS PARA VIDROS, COM VIDROS, BATENTE, ACABAMENTO COM ACETATO OU BRILHANTE E FERRAGENS. EXCLUSIVE ALIZAR E CONTRAMARCO. FORNECIMENTO E INSTALAÇÃO. AF_12/2019</t>
  </si>
  <si>
    <t>PORTA DE CORRER DE ALUMÍNIO, COM DUAS FOLHAS PARA VIDRO, INCLUSO VIDRO LISO INCOLOR, FECHADURA E PUXADOR, SEM ALIZAR. AF_12/2019</t>
  </si>
  <si>
    <t>PORTA PIVOTANTE DE VIDRO TEMPERADO, 90X210 CM, ESPESSURA 10 MM, INCLUSIVE ACESSÓRIOS. AF_01/2021</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</si>
  <si>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</si>
  <si>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</si>
  <si>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</si>
  <si>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</si>
  <si>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PORTA DE FERRO, DE ABRIR, TIPO GRADE COM CHAPA, COM GUARNIÇÕES. AF_12/2019</t>
  </si>
  <si>
    <t>RO-42424</t>
  </si>
  <si>
    <t>Gradil metálico padrão DER-MG (Execução, incluindo o fornecimento e transporte de todos os materiais)</t>
  </si>
  <si>
    <t>ED-50933</t>
  </si>
  <si>
    <t>ASSENTAMENTO DE GRADIL E PORTÃO, EXCLUSIVE FORNECIMENTO</t>
  </si>
  <si>
    <t>PORTÃO DE GRADE, EXCLUSIVE CADEADO E PINTURA</t>
  </si>
  <si>
    <t>IMPERMEABILIZAÇÃO DE SUPERFÍCIE COM ARGAMASSA DE CIMENTO E AREIA, COM ADITIVO IMPERMEABILIZANTE, E = 1,5CM. AF_09/2023</t>
  </si>
  <si>
    <t>IMPERMEABILIZAÇÃO DE SUPERFÍCIE COM EMULSÃO ASFÁLTICA, 2 DEMÃOS. AF_09/2023</t>
  </si>
  <si>
    <t>REVESTIMENTO CERÂMICO PARA PAREDES INTERNAS COM PLACAS TIPO ESMALTADA EXTRA DE DIMENSÕES 33X45 CM APLICADAS NA ALTURA INTEIRA DAS PAREDES.
AF_02/2023_PE</t>
  </si>
  <si>
    <t>APLICAÇÃO MANUAL DE GESSO DESEMPENADO (SEM TALISCAS) EM TETO DE AMBIENTES DE ÁREA MENOR QUE 5M², ESPESSURA DE 1,0CM. AF_03/2023</t>
  </si>
  <si>
    <t>CONTRAPISO EM ARGAMASSA TRAÇO 1:4 (CIMENTO E AREIA), PREPARO MECÂNICO COM BETONEIRA 400 L, APLICADO EM ÁREAS MOLHADAS SOBRE LAJE, ADERIDO, ACABAMENTO NÃO REFORÇADO, ESPESSURA 3CM. AF_07/2021</t>
  </si>
  <si>
    <t xml:space="preserve">REVESTIMENTO CERÂMICO PARA PISO COM PLACAS TIPO ESMALTADA EXTRA DE DIMENSÕES 60X60 CM APLICADA EM AMBIENTES DE ÁREA MAIOR QUE 10 M2. AF_02/2023_PE
</t>
  </si>
  <si>
    <t>RODAPÉ CERÂMICO DE 7CM DE ALTURA COM PLACAS TIPO ESMALTADA EXTRA DE DIMENSÕES 60X60CM. AF_02/2023</t>
  </si>
  <si>
    <t>FUNDO SELADOR ACRÍLICO, APLICAÇÃO MANUAL EM PAREDE, UMA DEMÃO. AF_04/2023</t>
  </si>
  <si>
    <t xml:space="preserve">EMASSAMENTO COM MASSA LÁTEX, APLICAÇÃO EM PAREDE, DUAS DEMÃOS, LIXAMENTO MANUAL. AF_04/2023
</t>
  </si>
  <si>
    <t>APLICAÇÃO MANUAL DE TINTA LÁTEX ACRÍLICA EM SUPERFÍCIES INTERNAS DE SACADA DE EDIFÍCIOS DE MÚLTIPLOS PAVIMENTOS, DUAS DEMÃOS. AF_11/2016</t>
  </si>
  <si>
    <t>FUNDO SELADOR ACRÍLICO, APLICAÇÃO MANUAL EM TETO, UMA DEMÃO. AF_04/2023</t>
  </si>
  <si>
    <t>PINTURA LÁTEX ACRÍLICA PREMIUM, APLICAÇÃO MANUAL EM TETO, DUAS DEMÃOS.AF_04/2023</t>
  </si>
  <si>
    <t>EMASSAMENTO COM MASSA LÁTEX, APLICAÇÃO EM TETO, UMA DEMÃO, LIXAMENTO MANUAL. AF_04/2023</t>
  </si>
  <si>
    <t>APLICAÇÃO MANUAL DE FUNDO SELADOR ACRÍLICO EM PAREDES EXTERNAS DE CASAS. AF_06/2014</t>
  </si>
  <si>
    <t>APLICAÇÃO MANUAL DE PINTURA COM TINTA TEXTURIZADA ACRÍLICA EM PAREDES EXTERNAS DE CASAS, DUAS CORES. AF_06/2014</t>
  </si>
  <si>
    <t>9.6</t>
  </si>
  <si>
    <t>9.7</t>
  </si>
  <si>
    <t>HIDRÔMETRO DN 25 (¾ ), 5,0 M³/H FORNECIMENTO E INSTALAÇÃO. AF_11/2016</t>
  </si>
  <si>
    <t>CAIXA EM CONCRETO PRÉ-MOLDADO PARA ABRIGO DE HIDRÔMETRO COM DN 20 (½) FORNECIMENTO E INSTALAÇÃO. AF_11/2016</t>
  </si>
  <si>
    <t>9.8</t>
  </si>
  <si>
    <t>9.9</t>
  </si>
  <si>
    <t>TUBO, PVC, SOLDÁVEL, DN 25MM, INSTALADO EM RAMAL OU SUB-RAMAL DE ÁGUA - FORNECIMENTO E INSTALAÇÃO. AF_06/2022</t>
  </si>
  <si>
    <t>TUBO, PVC, SOLDÁVEL, DN 32MM, INSTALADO EM RAMAL OU SUB-RAMAL DE ÁGUA - FORNECIMENTO E INSTALAÇÃO. AF_06/2022</t>
  </si>
  <si>
    <t>CAIXA D´ÁGUA EM POLIETILENO, 1000 LITROS (INCLUSOS TUBOS, CONEXÕES E TORNEIRA DE BÓIA) - FORNECIMENTO E INSTALAÇÃO. AF_06/2021</t>
  </si>
  <si>
    <t>10.8</t>
  </si>
  <si>
    <t>10.9</t>
  </si>
  <si>
    <t>10.10</t>
  </si>
  <si>
    <t>9.10</t>
  </si>
  <si>
    <t>KIT CAVALETE PARA MEDIÇÃO DE ÁGUA - ENTRADA PRINCIPAL, EM PVC SOLDÁVEL DN 25 (¾") FORNECIMENTO E INSTALAÇÃO (EXCLUSIVE HIDRÔMETRO). AF_11/2016</t>
  </si>
  <si>
    <t>TUBO PVC, SERIE NORMAL, ESGOTO PREDIAL, DN 50 MM, FORNECIDO E INSTALADO EM RAMAL DE DESCARGA OU RAMAL DE ESGOTO SANITÁRIO. AF_08/2022</t>
  </si>
  <si>
    <t>(COMPOSIÇÃO REPRESENTATIVA) DO SERVIÇO DE INSTALAÇÃO DE TUBO DE PVC, SÉRIE NORMAL, ESGOTO PREDIAL, DN 50 MM (INSTALADO EM RAMAL DE DESCARGA OU RAMAL DE ESGOTO SANITÁRIO), INCLUSIVE CONEXÕES, CORTES E FIXAÇÕES PARA, PRÉDIOS. AF_10/2015</t>
  </si>
  <si>
    <t>10.11</t>
  </si>
  <si>
    <t>10.12</t>
  </si>
  <si>
    <t>TUBO PVC, SERIE NORMAL, ESGOTO PREDIAL, DN 75 MM, FORNECIDO E INSTALADO EM RAMAL DE DESCARGA OU RAMAL DE ESGOTO SANITÁRIO. AF_08/2022</t>
  </si>
  <si>
    <t>TUBO PVC, SERIE NORMAL, ESGOTO PREDIAL, DN 100 MM, FORNECIDO E INSTALADO EM RAMAL DE DESCARGA OU RAMAL DE ESGOTO SANITÁRIO. AF_08/2022</t>
  </si>
  <si>
    <t>TUBO PVC, SERIE NORMAL, ESGOTO PREDIAL, DN 40 MM, FORNECIDO E INSTALADO EM RAMAL DE DESCARGA OU RAMAL DE ESGOTO SANITÁRIO. AF_08/2022</t>
  </si>
  <si>
    <t>9.11</t>
  </si>
  <si>
    <t>REGISTRO DE GAVETA BRUTO, LATÃO, ROSCÁVEL, 3/4", COM ACABAMENTO E CANOPLA CROMADOS - FORNECIMENTO E INSTALAÇÃO. AF_08/2021</t>
  </si>
  <si>
    <t>CAIXA SIFONADA, PVC, DN 100 X 100 X 50 MM, JUNTA ELÁSTICA, FORNECIDA E INSTALADA EM RAMAL DE DESCARGA OU EM RAMAL DE ESGOTO SANITÁRIO. AF_08/2022</t>
  </si>
  <si>
    <t xml:space="preserve">RALO SIFONADO, PVC, DN 100 X 40 MM, JUNTA SOLDÁVEL, FORNECIDO E INSTALADO EM RAMAL DE DESCARGA OU EM RAMAL DE ESGOTO SANITÁRIO. AF_08/2022
</t>
  </si>
  <si>
    <t>CAIXA ENTERRADA HIDRÁULICA RETANGULAR EM ALVENARIA COM TIJOLOS CERÂMICOS MACIÇOS, DIMENSÕES INTERNAS: 0,6X0,6X0,6 M PARA REDE DE ESGOTO. AF_12/2020</t>
  </si>
  <si>
    <t>VASO SANITÁRIO SIFONADO COM CAIXA ACOPLADA, LOUÇA BRANCA - PADRÃO ALTO - FORNECIMENTO E INSTALAÇÃO. AF_01/2020</t>
  </si>
  <si>
    <t>VASO SANITARIO SIFONADO CONVENCIONAL PARA PCD SEM FURO FRONTAL COM LOUÇA BRANCA SEM ASSENTO, INCLUSO CONJUNTO DE LIGAÇÃO PARA BACIA SANITÁRIA AJUSTÁVEL - FORNECIMENTO E INSTALAÇÃO. AF_01/2020</t>
  </si>
  <si>
    <t>BARRA DE APOIO RETA, EM ACO INOX POLIDO, COMPRIMENTO 70 CM, FIXADA NA PAREDE - FORNECIMENTO E INSTALAÇÃO. AF_01/2020</t>
  </si>
  <si>
    <t>BANCADA GRANITO CINZA, 50 X 60 CM, INCL. CUBA DE EMBUTIR OVAL LOUÇA BRANCA 35 X 50 CM, VÁLVULA METAL CROMADO, SIFÃO FLEXÍVEL PVC, ENGATE 30CM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</si>
  <si>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</si>
  <si>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SOLEIRA EM GRANITO, LARGURA 15 CM, ESPESSURA 2,0 CM. AF_09/2020</t>
  </si>
  <si>
    <t>PEITORIL LINEAR EM GRANITO OU MÁRMORE, L = 15CM, COMPRIMENTO DE ATÉ 2M, ASSENTADO COM ARGAMASSA 1:6 COM ADITIVO. AF_11/2020</t>
  </si>
  <si>
    <t>QUADRO DE DISTRIBUIÇÃO DE ENERGIA EM CHAPA DE AÇO GALVANIZADO, DE EMBUTIR, COM BARRAMENTO TRIFÁSICO, PARA 40 DISJUNTORES DIN 100A - FORNECIMENTO E INSTALAÇÃO. AF_10/2020</t>
  </si>
  <si>
    <t>12.1.6</t>
  </si>
  <si>
    <t>12.1.7</t>
  </si>
  <si>
    <t>12.1.8</t>
  </si>
  <si>
    <t>12.1.9</t>
  </si>
  <si>
    <t>DISJUNTOR MONOPOLAR TIPO DIN, CORRENTE NOMINAL DE 20A - FORNECIMENTO E INSTALAÇÃO. AF_10/2020</t>
  </si>
  <si>
    <t>DISJUNTOR MONOPOLAR TIPO DIN, CORRENTE NOMINAL DE 25A - FORNECIMENTO E INSTALAÇÃO. AF_10/2020</t>
  </si>
  <si>
    <t>DISJUNTOR MONOPOLAR TIPO DIN, CORRENTE NOMINAL DE 40A - FORNECIMENTO E INSTALAÇÃO. AF_10/2020</t>
  </si>
  <si>
    <t>DISJUNTOR BIPOLAR TIPO DIN, CORRENTE NOMINAL DE 10A - FORNECIMENTO E INSTALAÇÃO. AF_10/2020</t>
  </si>
  <si>
    <t>DISJUNTOR BIPOLAR TIPO DIN, CORRENTE NOMINAL DE 25A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</si>
  <si>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</si>
  <si>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</si>
  <si>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50A - FORNECIMENTO E INSTALAÇÃO. AF_10/2020</t>
  </si>
  <si>
    <t>12.2.5</t>
  </si>
  <si>
    <t>12.2.6</t>
  </si>
  <si>
    <t>ELETRODUTO FLEXÍVEL CORRUGADO, PVC, DN 20 MM (1/2"), PARA CIRCUITOS TERMINAIS, INSTALADO EM PAREDE - FORNECIMENTO E INSTALAÇÃO. AF_03/2023</t>
  </si>
  <si>
    <t>ELETRODUTO FLEXÍVEL CORRUGADO, PVC, DN 25 MM (3/4"), PARA CIRCUITOS TERMINAIS, INSTALADO EM PAREDE - FORNECIMENTO E INSTALAÇÃO. AF_03/2023</t>
  </si>
  <si>
    <t>ELETRODUTO RÍGIDO ROSCÁVEL, PVC, DN 20 MM (1/2"), PARA CIRCUITOS TERMINAIS, INSTALADO EM PAREDE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</si>
  <si>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</si>
  <si>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</si>
  <si>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</si>
  <si>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CABO DE COBRE FLEXÍVEL ISOLADO, 2,5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</si>
  <si>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</si>
  <si>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</si>
  <si>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16 MM², ANTI-CHAMA 450/750 V, PARA DISTRIBUIÇÃO - FORNECIMENTO E INSTALAÇÃO. AF_12/2015</t>
  </si>
  <si>
    <t>CABO DE COBRE FLEXÍVEL ISOLADO, 35 MM², ANTI-CHAMA 0,6/1,0 KV, PARA REDE ENTERRADA DE DISTRIBUIÇÃO DE ENERGIA ELÉTRICA - FORNECIMENTO E INSTALAÇÃO. AF_12/2021</t>
  </si>
  <si>
    <t>12.4.15</t>
  </si>
  <si>
    <t>12.4.16</t>
  </si>
  <si>
    <t>12.4.17</t>
  </si>
  <si>
    <t>12.4.18</t>
  </si>
  <si>
    <t>12.4.19</t>
  </si>
  <si>
    <t>12.4.20</t>
  </si>
  <si>
    <t>12.4.21</t>
  </si>
  <si>
    <t>12.4.22</t>
  </si>
  <si>
    <t>CAIXA OCTOGONAL 3" X 3", PVC, INSTALADA EM LAJE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</si>
  <si>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</si>
  <si>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</si>
  <si>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RETANGULAR 4" X 4" BAIXA (0,30 M DO PISO), PVC, INSTALADA EM PAREDE - FORNECIMENTO E INSTALAÇÃO. AF_03/2023</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</si>
  <si>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</si>
  <si>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</si>
  <si>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INTERRUPTOR SIMPLES (1 MÓDULO), 10A/250V, INCLUINDO SUPORTE E PLACA - FORNECIMENTO E INSTALAÇÃO. AF_03/2023</t>
  </si>
  <si>
    <t>INTERRUPTOR PARALELO (1 MÓDULO), 10A/250V, INCLUINDO SUPORTE E PLACA - FORNECIMENTO E INSTALAÇÃO. AF_03/2023</t>
  </si>
  <si>
    <t>INTERRUPTOR SIMPLES (2 MÓDULOS), 10A/250V, INCLUINDO SUPORTE E PLACA - FORNECIMENTO E INSTALAÇÃO. AF_03/2023</t>
  </si>
  <si>
    <t>INTERRUPTOR INTERMEDIÁRIO (1 MÓDULO), 10A/250V, INCLUINDO SUPORTE E PLACA - FORNECIMENTO E INSTALAÇÃO. AF_03/2023</t>
  </si>
  <si>
    <t>INTERRUPTOR SIMPLES (1 MÓDULO) COM 1 TOMADA DE EMBUTIR 2P+T 10 A, INCLUINDO SUPORTE E PLACA - FORNECIMENTO E INSTALAÇÃO. AF_03/2023</t>
  </si>
  <si>
    <t>INTERRUPTOR PARALELO (2 MÓDULOS) COM 1 TOMADA DE EMBUTIR 2P+T 10 A, INCLUINDO SUPORTE E PLACA - FORNECIMENTO E INSTALAÇÃO. AF_03/2023</t>
  </si>
  <si>
    <t>TOMADA MÉDIA DE EMBUTIR (1 MÓDULO), 2P+T 10 A, INCLUINDO SUPORTE E PLACA - FORNECIMENTO E INSTALAÇÃO. AF_03/2023</t>
  </si>
  <si>
    <t>TOMADA MÉDIA DE EMBUTIR (1 MÓDULO), 2P+T 20 A, INCLUINDO SUPORTE E PLACA - FORNECIMENTO E INSTALAÇÃO. AF_03/2023</t>
  </si>
  <si>
    <t>TOMADA BAIXA DE EMBUTIR (1 MÓDULO), 2P+T 10 A, INCLUINDO SUPORTE E PLACA - FORNECIMENTO E INSTALAÇÃO. AF_03/2023</t>
  </si>
  <si>
    <t>HASTE DE ATERRAMENTO, DIÂMETRO 5/8", COM 3 METROS - FORNECIMENTO E INSTALAÇÃO. AF_08/2023</t>
  </si>
  <si>
    <t>LUMINÁRIA TIPO CALHA, DE SOBREPOR, COM 2 LÂMPADAS TUBULARES FLUORESCENTES DE 36 W, COM REATOR DE PARTIDA RÁPIDA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</si>
  <si>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</si>
  <si>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</si>
  <si>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SPOT, DE SOBREPOR, COM 1 LÂMPADA FLUORESCENTE DE 15 W, SEM REATOR - FORNECIMENTO E INSTALAÇÃO. AF_02/2020</t>
  </si>
  <si>
    <t>LÂMPADA COMPACTA FLUORESCENTE DE 15 W, BASE E27 - FORNECIMENTO E INSTA LAÇÃO. AF_02/2020</t>
  </si>
  <si>
    <t>REFLETOR RETANGULAR FECHADO, COM LÂMPADA VAPOR METÁLICO 400 W - FORNECIMENTO E INSTALAÇÃO. AF_08/2020</t>
  </si>
  <si>
    <t>6.8</t>
  </si>
  <si>
    <t>ED-48401</t>
  </si>
  <si>
    <t>CUMEEIRA NORMAL OU ARTICULADA DE FIBROCIMENTO PARA TELHA ONDULADA E = 6 OU 8 MM</t>
  </si>
  <si>
    <t>Data de preço SINAPI: Outubro/2023 não desonerada</t>
  </si>
  <si>
    <t>Data de preço SETOP: Agosto/2023 sem desoneração</t>
  </si>
  <si>
    <t>Construção da Secretária de Saúde Municipal de Conceição do Rio Verde</t>
  </si>
  <si>
    <t>Obra: Construção da Secretária de Saúde Municipal de Conceição do Rio Verde</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</si>
</sst>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0_-;\-* #,##0_-;_-* &quot;-&quot;_-;_-@_-"/>
    <numFmt numFmtId="44" formatCode="_-&quot;R$&quot;\ * #,##0.00_-;\-&quot;R$&quot;\ * #,##0.00_-;_-&quot;R$&quot;\ * &quot;-&quot;??_-;_-@_-"/>
    <numFmt numFmtId="43" formatCode="_-* #,##0.00_-;\-* #,##0.00_-;_-* &quot;-&quot;??_-;_-@_-"/>
    <numFmt numFmtId="164" formatCode="#,##0.00&quot; &quot;;&quot; (&quot;#,##0.00&quot;)&quot;;&quot; -&quot;#&quot; &quot;;@&quot; &quot;"/>
    <numFmt numFmtId="165" formatCode="#,##0.00&quot; &quot;;&quot;-&quot;#,##0.00&quot; &quot;;&quot; -&quot;#&quot; &quot;;@&quot; &quot;"/>
    <numFmt numFmtId="166" formatCode="[$R$-416]&quot; &quot;#,##0.00;[Red]&quot;-&quot;[$R$-416]&quot; &quot;#,##0.00"/>
    <numFmt numFmtId="167" formatCode="_-* #,##0.00\ _€_-;\-* #,##0.00\ _€_-;_-* &quot;-&quot;??\ _€_-;_-@_-"/>
    <numFmt numFmtId="168" formatCode="#\,##0."/>
    <numFmt numFmtId="169" formatCode="_(&quot;$&quot;* #,##0_);_(&quot;$&quot;* \(#,##0\);_(&quot;$&quot;* &quot;-&quot;_);_(@_)"/>
    <numFmt numFmtId="170" formatCode="_(&quot;$&quot;* #,##0.00_);_(&quot;$&quot;* \(#,##0.00\);_(&quot;$&quot;* &quot;-&quot;??_);_(@_)"/>
    <numFmt numFmtId="171" formatCode="\$#."/>
    <numFmt numFmtId="172" formatCode="#.00"/>
    <numFmt numFmtId="173" formatCode="0.00_)"/>
    <numFmt numFmtId="174" formatCode="%#.00"/>
    <numFmt numFmtId="175" formatCode="#\,##0.00"/>
    <numFmt numFmtId="176" formatCode="#,"/>
    <numFmt numFmtId="177" formatCode="&quot;R$&quot;\ #,##0.00"/>
    <numFmt numFmtId="178" formatCode="&quot;BDI&quot;\ \=\ #.00\ %"/>
  </numFmts>
  <fonts count="44">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sz val="11"/>
      <color rgb="FF000000"/>
      <name val="Arial"/>
      <family val="2"/>
    </font>
    <font>
      <sz val="11"/>
      <color indexed="8"/>
      <name val="Calibri"/>
      <family val="2"/>
    </font>
    <font>
      <sz val="10"/>
      <name val="Arial"/>
      <family val="2"/>
    </font>
    <font>
      <u/>
      <sz val="11"/>
      <color indexed="12"/>
      <name val="Arial"/>
      <family val="2"/>
    </font>
    <font>
      <sz val="10"/>
      <name val="Arial"/>
      <family val="2"/>
    </font>
    <font>
      <sz val="10"/>
      <name val="MS Sans Serif"/>
      <family val="2"/>
    </font>
    <font>
      <sz val="10"/>
      <name val="Times New Roman"/>
      <family val="1"/>
    </font>
    <font>
      <sz val="10"/>
      <name val="Times New Roman"/>
      <family val="1"/>
    </font>
    <font>
      <sz val="10"/>
      <color indexed="8"/>
      <name val="MS Sans Serif"/>
      <family val="2"/>
    </font>
    <font>
      <sz val="1"/>
      <color indexed="8"/>
      <name val="Courier"/>
      <family val="3"/>
    </font>
    <font>
      <u/>
      <sz val="6"/>
      <color indexed="36"/>
      <name val="MS Sans Serif"/>
      <family val="2"/>
    </font>
    <font>
      <sz val="8"/>
      <name val="Arial"/>
      <family val="2"/>
    </font>
    <font>
      <sz val="10"/>
      <name val="Courier"/>
      <family val="3"/>
    </font>
    <font>
      <sz val="12"/>
      <name val="Times New Roman"/>
      <family val="1"/>
    </font>
    <font>
      <b/>
      <i/>
      <sz val="16"/>
      <name val="Helv"/>
    </font>
    <font>
      <b/>
      <sz val="14"/>
      <name val="Arial"/>
      <family val="2"/>
    </font>
    <font>
      <sz val="1"/>
      <color indexed="18"/>
      <name val="Courier"/>
      <family val="3"/>
    </font>
    <font>
      <b/>
      <sz val="1"/>
      <color indexed="8"/>
      <name val="Courier"/>
      <family val="3"/>
    </font>
    <font>
      <sz val="10"/>
      <name val="Arial"/>
      <family val="2"/>
    </font>
    <font>
      <b/>
      <sz val="16"/>
      <name val="Arial"/>
      <family val="2"/>
    </font>
    <font>
      <sz val="10"/>
      <name val="Arial"/>
      <family val="2"/>
    </font>
    <font>
      <sz val="10"/>
      <name val="Arial1"/>
    </font>
    <font>
      <b/>
      <sz val="5"/>
      <name val="Arial"/>
      <family val="2"/>
    </font>
    <font>
      <b/>
      <sz val="12"/>
      <name val="Arial"/>
      <family val="2"/>
    </font>
    <font>
      <b/>
      <sz val="14"/>
      <color rgb="FF000000"/>
      <name val="Times New Roman"/>
      <family val="1"/>
    </font>
    <font>
      <sz val="8"/>
      <color rgb="FF000000"/>
      <name val="Times New Roman"/>
      <family val="1"/>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indexed="52"/>
        <bgColor indexed="64"/>
      </patternFill>
    </fill>
    <fill>
      <patternFill patternType="solid">
        <fgColor indexed="26"/>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310">
    <xf numFmtId="0" fontId="0" fillId="0" borderId="0"/>
    <xf numFmtId="0" fontId="14" fillId="0" borderId="0" applyNumberFormat="0" applyBorder="0" applyProtection="0"/>
    <xf numFmtId="0" fontId="14" fillId="0" borderId="0" applyNumberFormat="0" applyBorder="0" applyProtection="0"/>
    <xf numFmtId="164" fontId="14" fillId="0" borderId="0" applyBorder="0" applyProtection="0"/>
    <xf numFmtId="164" fontId="14" fillId="0" borderId="0" applyBorder="0" applyProtection="0"/>
    <xf numFmtId="0" fontId="15" fillId="0" borderId="0" applyNumberFormat="0" applyBorder="0" applyProtection="0"/>
    <xf numFmtId="0" fontId="14" fillId="0" borderId="0" applyNumberFormat="0" applyBorder="0" applyProtection="0"/>
    <xf numFmtId="165" fontId="15" fillId="0" borderId="0" applyBorder="0" applyProtection="0"/>
    <xf numFmtId="0" fontId="16" fillId="0" borderId="0" applyNumberFormat="0" applyBorder="0" applyProtection="0">
      <alignment horizontal="center"/>
    </xf>
    <xf numFmtId="0" fontId="16" fillId="0" borderId="0" applyNumberFormat="0" applyBorder="0" applyProtection="0">
      <alignment horizontal="center" textRotation="90"/>
    </xf>
    <xf numFmtId="0" fontId="11" fillId="0" borderId="0"/>
    <xf numFmtId="0" fontId="11" fillId="0" borderId="0" applyFont="0" applyFill="0" applyBorder="0" applyAlignment="0" applyProtection="0"/>
    <xf numFmtId="0" fontId="17" fillId="0" borderId="0" applyNumberFormat="0" applyBorder="0" applyProtection="0"/>
    <xf numFmtId="166" fontId="17" fillId="0" borderId="0" applyBorder="0" applyProtection="0"/>
    <xf numFmtId="43" fontId="13" fillId="0" borderId="0" applyFont="0" applyFill="0" applyBorder="0" applyAlignment="0" applyProtection="0"/>
    <xf numFmtId="43" fontId="11" fillId="0" borderId="0" applyFont="0" applyFill="0" applyBorder="0" applyAlignment="0" applyProtection="0"/>
    <xf numFmtId="164" fontId="14" fillId="0" borderId="0" applyBorder="0" applyProtection="0"/>
    <xf numFmtId="0" fontId="11" fillId="0" borderId="0"/>
    <xf numFmtId="0" fontId="11" fillId="0" borderId="0"/>
    <xf numFmtId="0" fontId="11" fillId="0" borderId="0"/>
    <xf numFmtId="0" fontId="18" fillId="0" borderId="0"/>
    <xf numFmtId="43" fontId="11" fillId="0" borderId="0" applyFont="0" applyFill="0" applyBorder="0" applyAlignment="0" applyProtection="0"/>
    <xf numFmtId="43" fontId="13" fillId="0" borderId="0" applyFont="0" applyFill="0" applyBorder="0" applyAlignment="0" applyProtection="0"/>
    <xf numFmtId="0" fontId="10" fillId="0" borderId="0"/>
    <xf numFmtId="0" fontId="9" fillId="0" borderId="0"/>
    <xf numFmtId="0" fontId="20" fillId="0" borderId="0"/>
    <xf numFmtId="43" fontId="13" fillId="0" borderId="0" applyFont="0" applyFill="0" applyBorder="0" applyAlignment="0" applyProtection="0"/>
    <xf numFmtId="0" fontId="18" fillId="0" borderId="0"/>
    <xf numFmtId="43" fontId="11" fillId="0" borderId="0" applyFont="0" applyFill="0" applyBorder="0" applyAlignment="0" applyProtection="0"/>
    <xf numFmtId="0" fontId="11" fillId="0" borderId="0" applyFont="0" applyFill="0" applyBorder="0" applyAlignment="0" applyProtection="0"/>
    <xf numFmtId="0" fontId="15" fillId="0" borderId="0" applyNumberFormat="0" applyBorder="0" applyProtection="0"/>
    <xf numFmtId="0" fontId="21" fillId="0" borderId="0" applyNumberFormat="0" applyFill="0" applyBorder="0" applyAlignment="0" applyProtection="0">
      <alignment vertical="top"/>
      <protection locked="0"/>
    </xf>
    <xf numFmtId="44" fontId="13" fillId="0" borderId="0" applyFont="0" applyFill="0" applyBorder="0" applyAlignment="0" applyProtection="0"/>
    <xf numFmtId="0" fontId="13"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0" fontId="11" fillId="0" borderId="0"/>
    <xf numFmtId="0" fontId="22" fillId="0" borderId="0"/>
    <xf numFmtId="0" fontId="19" fillId="0" borderId="0"/>
    <xf numFmtId="0" fontId="8" fillId="0" borderId="0"/>
    <xf numFmtId="0" fontId="18"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7" fillId="0" borderId="0"/>
    <xf numFmtId="43" fontId="7" fillId="0" borderId="0" applyFont="0" applyFill="0" applyBorder="0" applyAlignment="0" applyProtection="0"/>
    <xf numFmtId="0" fontId="11" fillId="0" borderId="0"/>
    <xf numFmtId="0" fontId="7" fillId="0" borderId="0"/>
    <xf numFmtId="0" fontId="7" fillId="0" borderId="0"/>
    <xf numFmtId="0" fontId="7" fillId="0" borderId="0"/>
    <xf numFmtId="0" fontId="7" fillId="0" borderId="0"/>
    <xf numFmtId="0" fontId="11" fillId="0" borderId="0"/>
    <xf numFmtId="43" fontId="11"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0" fontId="25" fillId="0" borderId="0"/>
    <xf numFmtId="0" fontId="24" fillId="0" borderId="0" applyFont="0" applyFill="0" applyBorder="0" applyAlignment="0" applyProtection="0"/>
    <xf numFmtId="0" fontId="26" fillId="0" borderId="0"/>
    <xf numFmtId="167" fontId="11" fillId="0" borderId="0" applyFont="0" applyFill="0" applyBorder="0" applyAlignment="0" applyProtection="0"/>
    <xf numFmtId="168" fontId="27" fillId="0" borderId="0">
      <protection locked="0"/>
    </xf>
    <xf numFmtId="0" fontId="12" fillId="6" borderId="18" applyFill="0" applyBorder="0" applyAlignment="0" applyProtection="0">
      <alignment vertical="center"/>
      <protection locked="0"/>
    </xf>
    <xf numFmtId="169" fontId="11" fillId="0" borderId="0" applyFont="0" applyFill="0" applyBorder="0" applyAlignment="0" applyProtection="0"/>
    <xf numFmtId="170" fontId="11" fillId="0" borderId="0" applyFont="0" applyFill="0" applyBorder="0" applyAlignment="0" applyProtection="0"/>
    <xf numFmtId="171" fontId="27" fillId="0" borderId="0">
      <protection locked="0"/>
    </xf>
    <xf numFmtId="0" fontId="27" fillId="0" borderId="0">
      <protection locked="0"/>
    </xf>
    <xf numFmtId="0" fontId="27" fillId="0" borderId="0">
      <protection locked="0"/>
    </xf>
    <xf numFmtId="172" fontId="27" fillId="0" borderId="0">
      <protection locked="0"/>
    </xf>
    <xf numFmtId="172" fontId="27" fillId="0" borderId="0">
      <protection locked="0"/>
    </xf>
    <xf numFmtId="0" fontId="28" fillId="0" borderId="0" applyNumberFormat="0" applyFill="0" applyBorder="0" applyAlignment="0" applyProtection="0">
      <alignment vertical="top"/>
      <protection locked="0"/>
    </xf>
    <xf numFmtId="0" fontId="29" fillId="2" borderId="0" applyNumberFormat="0" applyBorder="0" applyAlignment="0" applyProtection="0"/>
    <xf numFmtId="0" fontId="27" fillId="0" borderId="0">
      <protection locked="0"/>
    </xf>
    <xf numFmtId="0" fontId="27" fillId="0" borderId="0">
      <protection locked="0"/>
    </xf>
    <xf numFmtId="0" fontId="30" fillId="0" borderId="0"/>
    <xf numFmtId="0" fontId="29" fillId="7" borderId="1" applyNumberFormat="0" applyBorder="0" applyAlignment="0" applyProtection="0"/>
    <xf numFmtId="0" fontId="11" fillId="0" borderId="0">
      <alignment horizontal="centerContinuous" vertical="justify"/>
    </xf>
    <xf numFmtId="0" fontId="31" fillId="0" borderId="0" applyAlignment="0">
      <alignment horizontal="center"/>
    </xf>
    <xf numFmtId="173" fontId="32" fillId="0" borderId="0"/>
    <xf numFmtId="0" fontId="33" fillId="0" borderId="0">
      <alignment horizontal="left" vertical="center" indent="12"/>
    </xf>
    <xf numFmtId="0" fontId="29" fillId="0" borderId="18" applyBorder="0">
      <alignment horizontal="left" vertical="center" wrapText="1" indent="2"/>
      <protection locked="0"/>
    </xf>
    <xf numFmtId="0" fontId="29" fillId="0" borderId="18" applyBorder="0">
      <alignment horizontal="left" vertical="center" wrapText="1" indent="3"/>
      <protection locked="0"/>
    </xf>
    <xf numFmtId="0" fontId="11" fillId="0" borderId="0" applyFont="0" applyFill="0" applyBorder="0" applyAlignment="0" applyProtection="0"/>
    <xf numFmtId="174" fontId="27" fillId="0" borderId="0">
      <protection locked="0"/>
    </xf>
    <xf numFmtId="174" fontId="27" fillId="0" borderId="0">
      <protection locked="0"/>
    </xf>
    <xf numFmtId="175" fontId="27" fillId="0" borderId="0">
      <protection locked="0"/>
    </xf>
    <xf numFmtId="0" fontId="23" fillId="0" borderId="0" applyFont="0" applyFill="0" applyBorder="0" applyAlignment="0" applyProtection="0"/>
    <xf numFmtId="176" fontId="34" fillId="0" borderId="0">
      <protection locked="0"/>
    </xf>
    <xf numFmtId="41" fontId="24" fillId="0" borderId="0" applyFont="0" applyFill="0" applyBorder="0" applyAlignment="0" applyProtection="0"/>
    <xf numFmtId="0" fontId="23" fillId="0" borderId="0"/>
    <xf numFmtId="0" fontId="35" fillId="0" borderId="0">
      <protection locked="0"/>
    </xf>
    <xf numFmtId="0" fontId="35" fillId="0" borderId="0">
      <protection locked="0"/>
    </xf>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applyFont="0" applyFill="0" applyBorder="0" applyAlignment="0" applyProtection="0"/>
    <xf numFmtId="43" fontId="5" fillId="0" borderId="0" applyFont="0" applyFill="0" applyBorder="0" applyAlignment="0" applyProtection="0"/>
    <xf numFmtId="170" fontId="11" fillId="0" borderId="0" applyFont="0" applyFill="0" applyBorder="0" applyAlignment="0" applyProtection="0"/>
    <xf numFmtId="0" fontId="4"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6" fillId="0" borderId="0"/>
    <xf numFmtId="43" fontId="36" fillId="0" borderId="0" applyFont="0" applyFill="0" applyBorder="0" applyAlignment="0" applyProtection="0"/>
    <xf numFmtId="0" fontId="36" fillId="0" borderId="0" applyFont="0" applyFill="0" applyBorder="0" applyAlignment="0" applyProtection="0"/>
    <xf numFmtId="0" fontId="2" fillId="0" borderId="0"/>
    <xf numFmtId="43" fontId="2" fillId="0" borderId="0" applyFont="0" applyFill="0" applyBorder="0" applyAlignment="0" applyProtection="0"/>
    <xf numFmtId="0" fontId="11" fillId="0" borderId="0"/>
    <xf numFmtId="0" fontId="38" fillId="0" borderId="0"/>
    <xf numFmtId="0" fontId="11" fillId="0" borderId="0"/>
    <xf numFmtId="43" fontId="11" fillId="0" borderId="0" applyFont="0" applyFill="0" applyBorder="0" applyAlignment="0" applyProtection="0"/>
    <xf numFmtId="0" fontId="11" fillId="0" borderId="0"/>
    <xf numFmtId="0" fontId="1" fillId="0" borderId="0"/>
    <xf numFmtId="0" fontId="1" fillId="0" borderId="0"/>
    <xf numFmtId="0" fontId="1" fillId="0" borderId="0"/>
    <xf numFmtId="0" fontId="11" fillId="0" borderId="0"/>
    <xf numFmtId="0" fontId="11" fillId="0" borderId="0"/>
    <xf numFmtId="0"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applyFont="0" applyFill="0" applyBorder="0" applyAlignment="0" applyProtection="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applyFont="0" applyFill="0" applyBorder="0" applyAlignment="0" applyProtection="0"/>
    <xf numFmtId="0" fontId="1" fillId="0" borderId="0" applyFont="0" applyFill="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4" fontId="18" fillId="0" borderId="0" applyFont="0" applyFill="0" applyBorder="0" applyAlignment="0" applyProtection="0"/>
    <xf numFmtId="9" fontId="18" fillId="0" borderId="0" applyFont="0" applyFill="0" applyBorder="0" applyAlignment="0" applyProtection="0"/>
  </cellStyleXfs>
  <cellXfs count="227">
    <xf numFmtId="0" fontId="0" fillId="0" borderId="0" xfId="0"/>
    <xf numFmtId="0" fontId="11" fillId="0" borderId="0" xfId="10" applyFont="1" applyFill="1" applyAlignment="1">
      <alignment vertical="center"/>
    </xf>
    <xf numFmtId="0" fontId="12" fillId="0" borderId="0" xfId="10" applyFont="1" applyFill="1" applyBorder="1" applyAlignment="1">
      <alignment horizontal="center" vertical="center" wrapText="1"/>
    </xf>
    <xf numFmtId="0" fontId="12" fillId="0" borderId="0" xfId="10" applyFont="1" applyFill="1" applyBorder="1" applyAlignment="1">
      <alignment horizontal="center"/>
    </xf>
    <xf numFmtId="0" fontId="11" fillId="0" borderId="0" xfId="10" applyFont="1" applyFill="1" applyBorder="1" applyAlignment="1">
      <alignment horizontal="left" vertical="center" wrapText="1"/>
    </xf>
    <xf numFmtId="0" fontId="11" fillId="0" borderId="0" xfId="10" applyFont="1" applyFill="1" applyBorder="1" applyAlignment="1">
      <alignment vertical="center" wrapText="1"/>
    </xf>
    <xf numFmtId="0" fontId="12" fillId="0" borderId="0" xfId="10" applyFont="1" applyFill="1" applyBorder="1" applyAlignment="1">
      <alignment horizontal="center" vertical="center"/>
    </xf>
    <xf numFmtId="0" fontId="11" fillId="0" borderId="0" xfId="10" applyFont="1" applyFill="1" applyBorder="1" applyAlignment="1">
      <alignment vertical="center"/>
    </xf>
    <xf numFmtId="0" fontId="11" fillId="0" borderId="0" xfId="10" applyFont="1" applyFill="1" applyAlignment="1">
      <alignment horizontal="center" vertical="center"/>
    </xf>
    <xf numFmtId="0" fontId="11" fillId="0" borderId="0" xfId="10" applyFont="1" applyFill="1" applyAlignment="1">
      <alignment horizontal="center"/>
    </xf>
    <xf numFmtId="0" fontId="11" fillId="0" borderId="0" xfId="10" applyFont="1" applyFill="1" applyAlignment="1">
      <alignment horizontal="left" vertical="center"/>
    </xf>
    <xf numFmtId="0" fontId="12" fillId="0" borderId="1" xfId="10" applyFont="1" applyFill="1" applyBorder="1" applyAlignment="1">
      <alignment horizontal="center" vertical="center"/>
    </xf>
    <xf numFmtId="0" fontId="12" fillId="0" borderId="1" xfId="10" applyFont="1" applyFill="1" applyBorder="1" applyAlignment="1">
      <alignment vertical="center" wrapText="1"/>
    </xf>
    <xf numFmtId="0" fontId="11" fillId="0" borderId="0" xfId="10" applyFont="1" applyAlignment="1">
      <alignment vertical="center"/>
    </xf>
    <xf numFmtId="0" fontId="12" fillId="2" borderId="1" xfId="10" applyFont="1" applyFill="1" applyBorder="1" applyAlignment="1">
      <alignment vertical="center"/>
    </xf>
    <xf numFmtId="0" fontId="11" fillId="0" borderId="1" xfId="10" applyFont="1" applyFill="1" applyBorder="1" applyAlignment="1">
      <alignment vertical="center" wrapText="1"/>
    </xf>
    <xf numFmtId="0" fontId="12" fillId="0" borderId="0" xfId="10" applyFont="1" applyFill="1" applyBorder="1" applyAlignment="1">
      <alignment vertical="center"/>
    </xf>
    <xf numFmtId="0" fontId="11" fillId="4" borderId="1" xfId="10" applyFont="1" applyFill="1" applyBorder="1" applyAlignment="1">
      <alignment horizontal="center" vertical="center"/>
    </xf>
    <xf numFmtId="0" fontId="11" fillId="4" borderId="1" xfId="10" applyFont="1" applyFill="1" applyBorder="1" applyAlignment="1">
      <alignment horizontal="center" vertical="center" wrapText="1"/>
    </xf>
    <xf numFmtId="0" fontId="12" fillId="2" borderId="1" xfId="10" applyFont="1" applyFill="1" applyBorder="1" applyAlignment="1">
      <alignment horizontal="center" vertical="center"/>
    </xf>
    <xf numFmtId="43" fontId="11" fillId="0" borderId="0" xfId="26" applyFont="1" applyFill="1" applyAlignment="1">
      <alignment vertical="center"/>
    </xf>
    <xf numFmtId="43" fontId="11" fillId="0" borderId="0" xfId="26" applyFont="1" applyFill="1" applyAlignment="1">
      <alignment horizontal="center" vertical="center"/>
    </xf>
    <xf numFmtId="43" fontId="12" fillId="2" borderId="1" xfId="26" applyFont="1" applyFill="1" applyBorder="1" applyAlignment="1">
      <alignment vertical="center"/>
    </xf>
    <xf numFmtId="43" fontId="12" fillId="3" borderId="1" xfId="26" applyFont="1" applyFill="1" applyBorder="1" applyAlignment="1">
      <alignment vertical="center"/>
    </xf>
    <xf numFmtId="43" fontId="11" fillId="2" borderId="1" xfId="26" applyFont="1" applyFill="1" applyBorder="1" applyAlignment="1">
      <alignment vertical="center"/>
    </xf>
    <xf numFmtId="43" fontId="11" fillId="0" borderId="0" xfId="26" applyFont="1" applyFill="1" applyBorder="1" applyAlignment="1">
      <alignment vertical="center" wrapText="1"/>
    </xf>
    <xf numFmtId="43" fontId="11" fillId="0" borderId="0" xfId="26" applyFont="1" applyFill="1" applyBorder="1" applyAlignment="1">
      <alignment horizontal="center" vertical="center" wrapText="1"/>
    </xf>
    <xf numFmtId="43" fontId="12" fillId="0" borderId="0" xfId="26" applyFont="1" applyFill="1" applyBorder="1" applyAlignment="1">
      <alignment horizontal="center" vertical="center"/>
    </xf>
    <xf numFmtId="43" fontId="12" fillId="0" borderId="0" xfId="26" applyFont="1" applyFill="1" applyBorder="1" applyAlignment="1">
      <alignment vertical="center"/>
    </xf>
    <xf numFmtId="43" fontId="12" fillId="0" borderId="1" xfId="26" applyFont="1" applyFill="1" applyBorder="1" applyAlignment="1">
      <alignment horizontal="center" vertical="center"/>
    </xf>
    <xf numFmtId="43" fontId="12" fillId="0" borderId="1" xfId="26" applyFont="1" applyFill="1" applyBorder="1" applyAlignment="1">
      <alignment vertical="center"/>
    </xf>
    <xf numFmtId="43" fontId="12" fillId="0" borderId="1" xfId="10" applyNumberFormat="1" applyFont="1" applyFill="1" applyBorder="1" applyAlignment="1">
      <alignment vertical="center"/>
    </xf>
    <xf numFmtId="0" fontId="11" fillId="2" borderId="1" xfId="10" applyFont="1" applyFill="1" applyBorder="1" applyAlignment="1">
      <alignment vertical="center"/>
    </xf>
    <xf numFmtId="43" fontId="11" fillId="0" borderId="1" xfId="14" applyFont="1" applyFill="1" applyBorder="1" applyAlignment="1">
      <alignment horizontal="right" vertical="center"/>
    </xf>
    <xf numFmtId="0" fontId="11" fillId="4" borderId="0" xfId="10" applyFont="1" applyFill="1" applyAlignment="1">
      <alignment vertical="center"/>
    </xf>
    <xf numFmtId="0" fontId="11" fillId="0" borderId="0" xfId="10" applyFont="1" applyFill="1" applyBorder="1" applyAlignment="1">
      <alignment horizontal="center" vertical="center"/>
    </xf>
    <xf numFmtId="0" fontId="11" fillId="0" borderId="11" xfId="10" applyBorder="1" applyAlignment="1">
      <alignment horizontal="center"/>
    </xf>
    <xf numFmtId="0" fontId="11" fillId="0" borderId="1" xfId="10" applyBorder="1"/>
    <xf numFmtId="43" fontId="11" fillId="0" borderId="1" xfId="10" applyNumberFormat="1" applyBorder="1"/>
    <xf numFmtId="43" fontId="0" fillId="0" borderId="1" xfId="45" applyFont="1" applyBorder="1"/>
    <xf numFmtId="0" fontId="11" fillId="0" borderId="1" xfId="10" applyBorder="1" applyAlignment="1">
      <alignment horizontal="center"/>
    </xf>
    <xf numFmtId="0" fontId="11" fillId="0" borderId="0" xfId="10"/>
    <xf numFmtId="43" fontId="0" fillId="0" borderId="0" xfId="45" applyFont="1"/>
    <xf numFmtId="0" fontId="12" fillId="0" borderId="15" xfId="10" applyFont="1" applyFill="1" applyBorder="1" applyAlignment="1">
      <alignment vertical="center" wrapText="1"/>
    </xf>
    <xf numFmtId="0" fontId="12" fillId="0" borderId="19" xfId="10" applyFont="1" applyFill="1" applyBorder="1" applyAlignment="1">
      <alignment horizontal="right" vertical="center" wrapText="1"/>
    </xf>
    <xf numFmtId="0" fontId="12" fillId="2" borderId="15" xfId="10" applyNumberFormat="1" applyFont="1" applyFill="1" applyBorder="1" applyAlignment="1">
      <alignment vertical="center"/>
    </xf>
    <xf numFmtId="0" fontId="12" fillId="2" borderId="19" xfId="10" applyNumberFormat="1" applyFont="1" applyFill="1" applyBorder="1" applyAlignment="1">
      <alignment horizontal="right" vertical="center"/>
    </xf>
    <xf numFmtId="43" fontId="12" fillId="3" borderId="16" xfId="26" applyFont="1" applyFill="1" applyBorder="1" applyAlignment="1">
      <alignment horizontal="center" vertical="center" wrapText="1"/>
    </xf>
    <xf numFmtId="0" fontId="12" fillId="3" borderId="2" xfId="10" applyNumberFormat="1" applyFont="1" applyFill="1" applyBorder="1" applyAlignment="1">
      <alignment horizontal="center" vertical="center" wrapText="1"/>
    </xf>
    <xf numFmtId="0" fontId="12" fillId="3" borderId="3" xfId="10" applyNumberFormat="1" applyFont="1" applyFill="1" applyBorder="1" applyAlignment="1">
      <alignment horizontal="center" vertical="center" wrapText="1"/>
    </xf>
    <xf numFmtId="0" fontId="11" fillId="0" borderId="0" xfId="10" applyFont="1" applyFill="1" applyBorder="1" applyAlignment="1">
      <alignment horizontal="center" vertical="center" wrapText="1"/>
    </xf>
    <xf numFmtId="0" fontId="12" fillId="0" borderId="0" xfId="10" applyFont="1" applyFill="1" applyBorder="1" applyAlignment="1">
      <alignment horizontal="left" vertical="center"/>
    </xf>
    <xf numFmtId="0" fontId="12" fillId="3" borderId="12" xfId="1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5" xfId="10" applyFont="1" applyBorder="1" applyAlignment="1">
      <alignment vertical="center"/>
    </xf>
    <xf numFmtId="0" fontId="11" fillId="0" borderId="5" xfId="10" applyFont="1" applyBorder="1" applyAlignment="1">
      <alignment horizontal="left" vertical="center"/>
    </xf>
    <xf numFmtId="0" fontId="11" fillId="0" borderId="5" xfId="10" applyFont="1" applyBorder="1" applyAlignment="1">
      <alignment horizontal="center" vertical="center"/>
    </xf>
    <xf numFmtId="43" fontId="11" fillId="0" borderId="5" xfId="45" applyFont="1" applyBorder="1" applyAlignment="1">
      <alignment horizontal="center" vertical="center"/>
    </xf>
    <xf numFmtId="0" fontId="11" fillId="0" borderId="5" xfId="10" applyFont="1" applyBorder="1" applyAlignment="1">
      <alignment vertical="center"/>
    </xf>
    <xf numFmtId="0" fontId="12" fillId="0" borderId="7" xfId="10" applyFont="1" applyBorder="1" applyAlignment="1">
      <alignment vertical="center"/>
    </xf>
    <xf numFmtId="0" fontId="12" fillId="0" borderId="0" xfId="10" applyFont="1" applyBorder="1" applyAlignment="1">
      <alignment vertical="center"/>
    </xf>
    <xf numFmtId="0" fontId="11" fillId="0" borderId="0" xfId="10" applyFont="1" applyBorder="1" applyAlignment="1">
      <alignment horizontal="left" vertical="center"/>
    </xf>
    <xf numFmtId="0" fontId="11" fillId="0" borderId="0" xfId="10" applyFont="1" applyBorder="1" applyAlignment="1">
      <alignment horizontal="center" vertical="center"/>
    </xf>
    <xf numFmtId="43" fontId="12" fillId="0" borderId="0" xfId="45" applyFont="1" applyBorder="1" applyAlignment="1">
      <alignment horizontal="center" vertical="center"/>
    </xf>
    <xf numFmtId="0" fontId="11" fillId="0" borderId="0" xfId="10" applyNumberFormat="1" applyFont="1" applyBorder="1" applyAlignment="1">
      <alignment vertical="center"/>
    </xf>
    <xf numFmtId="0" fontId="11" fillId="0" borderId="0" xfId="10" applyFont="1" applyBorder="1" applyAlignment="1">
      <alignment vertical="center"/>
    </xf>
    <xf numFmtId="0" fontId="12" fillId="0" borderId="10" xfId="10" applyFont="1" applyBorder="1" applyAlignment="1">
      <alignment vertical="center"/>
    </xf>
    <xf numFmtId="0" fontId="11" fillId="0" borderId="10" xfId="10" applyFont="1" applyBorder="1" applyAlignment="1">
      <alignment horizontal="left" vertical="center"/>
    </xf>
    <xf numFmtId="0" fontId="11" fillId="0" borderId="10" xfId="10" applyFont="1" applyBorder="1" applyAlignment="1">
      <alignment horizontal="center" vertical="center"/>
    </xf>
    <xf numFmtId="43" fontId="12" fillId="0" borderId="10" xfId="45" applyFont="1" applyBorder="1" applyAlignment="1">
      <alignment horizontal="center" vertical="center"/>
    </xf>
    <xf numFmtId="0" fontId="11" fillId="0" borderId="10" xfId="10" applyFont="1" applyBorder="1" applyAlignment="1">
      <alignment vertical="center"/>
    </xf>
    <xf numFmtId="0" fontId="11" fillId="5" borderId="20" xfId="10" applyFill="1" applyBorder="1" applyAlignment="1">
      <alignment horizontal="center"/>
    </xf>
    <xf numFmtId="0" fontId="11" fillId="5" borderId="21" xfId="10" applyFill="1" applyBorder="1" applyAlignment="1">
      <alignment horizontal="center"/>
    </xf>
    <xf numFmtId="0" fontId="11" fillId="5" borderId="21" xfId="10" applyFill="1" applyBorder="1" applyAlignment="1">
      <alignment horizontal="right"/>
    </xf>
    <xf numFmtId="0" fontId="11" fillId="0" borderId="11" xfId="10" applyBorder="1"/>
    <xf numFmtId="0" fontId="11" fillId="0" borderId="1" xfId="10" applyBorder="1" applyAlignment="1">
      <alignment horizontal="right"/>
    </xf>
    <xf numFmtId="0" fontId="11" fillId="0" borderId="1" xfId="10" applyNumberFormat="1" applyBorder="1"/>
    <xf numFmtId="0" fontId="11" fillId="0" borderId="22" xfId="10" applyBorder="1" applyAlignment="1">
      <alignment horizontal="center"/>
    </xf>
    <xf numFmtId="0" fontId="11" fillId="0" borderId="23" xfId="10" applyBorder="1"/>
    <xf numFmtId="43" fontId="0" fillId="0" borderId="23" xfId="45" applyFont="1" applyBorder="1"/>
    <xf numFmtId="0" fontId="0" fillId="0" borderId="23" xfId="11" applyNumberFormat="1" applyFont="1" applyBorder="1"/>
    <xf numFmtId="43" fontId="12" fillId="5" borderId="24" xfId="45" applyFont="1" applyFill="1" applyBorder="1"/>
    <xf numFmtId="0" fontId="11" fillId="0" borderId="1" xfId="0" applyFont="1" applyFill="1" applyBorder="1" applyAlignment="1">
      <alignment horizontal="left" vertical="center" wrapText="1"/>
    </xf>
    <xf numFmtId="164" fontId="39" fillId="0" borderId="1" xfId="4" applyFont="1" applyFill="1" applyBorder="1" applyAlignment="1">
      <alignment horizontal="center" vertical="center" wrapText="1"/>
    </xf>
    <xf numFmtId="0" fontId="12" fillId="0" borderId="15" xfId="1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 xfId="239" applyFont="1" applyFill="1" applyBorder="1" applyAlignment="1">
      <alignment horizontal="center" vertical="center"/>
    </xf>
    <xf numFmtId="0" fontId="11" fillId="0" borderId="17" xfId="0" applyFont="1" applyFill="1" applyBorder="1" applyAlignment="1">
      <alignment horizontal="left" vertical="center" wrapText="1"/>
    </xf>
    <xf numFmtId="0" fontId="11" fillId="0" borderId="1" xfId="263" applyFont="1" applyFill="1" applyBorder="1" applyAlignment="1">
      <alignment horizontal="center" vertical="center"/>
    </xf>
    <xf numFmtId="0" fontId="11" fillId="0" borderId="1" xfId="10" applyFont="1" applyFill="1" applyBorder="1" applyAlignment="1">
      <alignment horizontal="center" vertical="center" wrapText="1"/>
    </xf>
    <xf numFmtId="0" fontId="11" fillId="0" borderId="1" xfId="307" applyFont="1" applyBorder="1" applyAlignment="1">
      <alignment horizontal="center" vertical="center"/>
    </xf>
    <xf numFmtId="0" fontId="11" fillId="0" borderId="1" xfId="307" applyFont="1" applyBorder="1" applyAlignment="1">
      <alignment horizontal="left" vertical="center" wrapText="1"/>
    </xf>
    <xf numFmtId="0" fontId="11" fillId="0" borderId="1" xfId="236" applyFont="1" applyFill="1" applyBorder="1" applyAlignment="1">
      <alignment horizontal="left" vertical="center" wrapText="1"/>
    </xf>
    <xf numFmtId="0" fontId="11" fillId="0" borderId="1" xfId="10" applyFont="1" applyFill="1" applyBorder="1" applyAlignment="1">
      <alignment horizontal="left" vertical="center" wrapText="1"/>
    </xf>
    <xf numFmtId="0" fontId="11" fillId="0" borderId="1" xfId="10" applyFont="1" applyFill="1" applyBorder="1" applyAlignment="1">
      <alignment horizontal="center" vertical="center"/>
    </xf>
    <xf numFmtId="0" fontId="11" fillId="0" borderId="0" xfId="10" applyFont="1" applyFill="1" applyAlignment="1">
      <alignment vertical="center"/>
    </xf>
    <xf numFmtId="0" fontId="11" fillId="5" borderId="16" xfId="10" applyFill="1" applyBorder="1"/>
    <xf numFmtId="0" fontId="11" fillId="0" borderId="0" xfId="10" applyNumberFormat="1"/>
    <xf numFmtId="177" fontId="11" fillId="0" borderId="0" xfId="10" applyNumberFormat="1"/>
    <xf numFmtId="0" fontId="40" fillId="0" borderId="0" xfId="10" applyFont="1" applyBorder="1" applyAlignment="1">
      <alignment vertical="center"/>
    </xf>
    <xf numFmtId="44" fontId="11" fillId="0" borderId="1" xfId="308" applyFont="1" applyFill="1" applyBorder="1" applyAlignment="1">
      <alignment horizontal="right" vertical="center"/>
    </xf>
    <xf numFmtId="44" fontId="11" fillId="0" borderId="1" xfId="308" applyFont="1" applyFill="1" applyBorder="1" applyAlignment="1">
      <alignment vertical="center"/>
    </xf>
    <xf numFmtId="44" fontId="12" fillId="2" borderId="1" xfId="308" applyFont="1" applyFill="1" applyBorder="1" applyAlignment="1">
      <alignment vertical="center"/>
    </xf>
    <xf numFmtId="44" fontId="12" fillId="0" borderId="1" xfId="308" applyFont="1" applyFill="1" applyBorder="1" applyAlignment="1">
      <alignment vertical="center" wrapText="1"/>
    </xf>
    <xf numFmtId="44" fontId="12" fillId="0" borderId="0" xfId="308" applyFont="1" applyFill="1" applyBorder="1" applyAlignment="1">
      <alignment vertical="center"/>
    </xf>
    <xf numFmtId="44" fontId="12" fillId="0" borderId="19" xfId="308" applyFont="1" applyFill="1" applyBorder="1" applyAlignment="1">
      <alignment horizontal="right" vertical="center" wrapText="1"/>
    </xf>
    <xf numFmtId="0" fontId="11" fillId="0" borderId="1" xfId="10" applyBorder="1" applyAlignment="1">
      <alignment wrapText="1"/>
    </xf>
    <xf numFmtId="0" fontId="11" fillId="0" borderId="7" xfId="10" applyBorder="1"/>
    <xf numFmtId="0" fontId="11" fillId="0" borderId="0" xfId="10" applyBorder="1"/>
    <xf numFmtId="43" fontId="0" fillId="0" borderId="0" xfId="45" applyFont="1" applyBorder="1"/>
    <xf numFmtId="0" fontId="11" fillId="0" borderId="9" xfId="10" applyBorder="1"/>
    <xf numFmtId="0" fontId="11" fillId="0" borderId="10" xfId="10" applyBorder="1"/>
    <xf numFmtId="43" fontId="0" fillId="0" borderId="10" xfId="45" applyFont="1" applyBorder="1"/>
    <xf numFmtId="0" fontId="12" fillId="0" borderId="28" xfId="10" applyFont="1" applyFill="1" applyBorder="1" applyAlignment="1">
      <alignment horizontal="left" vertical="center"/>
    </xf>
    <xf numFmtId="0" fontId="12" fillId="0" borderId="29" xfId="10" applyFont="1" applyFill="1" applyBorder="1" applyAlignment="1">
      <alignment vertical="center"/>
    </xf>
    <xf numFmtId="0" fontId="11" fillId="3" borderId="0" xfId="10" applyNumberFormat="1" applyFill="1" applyBorder="1"/>
    <xf numFmtId="0" fontId="11" fillId="0" borderId="30" xfId="10" applyBorder="1"/>
    <xf numFmtId="0" fontId="12" fillId="0" borderId="0" xfId="10" applyFont="1" applyFill="1" applyBorder="1" applyAlignment="1">
      <alignment vertical="center" wrapText="1"/>
    </xf>
    <xf numFmtId="0" fontId="12" fillId="0" borderId="0" xfId="10" applyFont="1" applyFill="1" applyBorder="1" applyAlignment="1">
      <alignment horizontal="right" vertical="center" wrapText="1"/>
    </xf>
    <xf numFmtId="44" fontId="11" fillId="5" borderId="1" xfId="308" applyFont="1" applyFill="1" applyBorder="1" applyAlignment="1">
      <alignment horizontal="right" vertical="center"/>
    </xf>
    <xf numFmtId="44" fontId="11" fillId="5" borderId="1" xfId="308" applyFont="1" applyFill="1" applyBorder="1" applyAlignment="1">
      <alignment vertical="center"/>
    </xf>
    <xf numFmtId="0" fontId="12" fillId="5" borderId="1" xfId="10" applyFont="1" applyFill="1" applyBorder="1" applyAlignment="1">
      <alignment horizontal="center" vertical="center"/>
    </xf>
    <xf numFmtId="0" fontId="12" fillId="5" borderId="1" xfId="10" applyFont="1" applyFill="1" applyBorder="1" applyAlignment="1">
      <alignment vertical="center" wrapText="1"/>
    </xf>
    <xf numFmtId="43" fontId="11" fillId="5" borderId="1" xfId="14" applyFont="1" applyFill="1" applyBorder="1" applyAlignment="1">
      <alignment horizontal="right" vertical="center"/>
    </xf>
    <xf numFmtId="43" fontId="11" fillId="5" borderId="1" xfId="14" applyFont="1" applyFill="1" applyBorder="1" applyAlignment="1">
      <alignment vertical="center"/>
    </xf>
    <xf numFmtId="0" fontId="12" fillId="5" borderId="1" xfId="10" applyFont="1" applyFill="1" applyBorder="1" applyAlignment="1">
      <alignment horizontal="center" vertical="center" wrapText="1"/>
    </xf>
    <xf numFmtId="0" fontId="12" fillId="5" borderId="1" xfId="10" applyFont="1" applyFill="1" applyBorder="1" applyAlignment="1">
      <alignment horizontal="left" vertical="center" wrapText="1"/>
    </xf>
    <xf numFmtId="0" fontId="11" fillId="5" borderId="1" xfId="10" applyFont="1" applyFill="1" applyBorder="1" applyAlignment="1">
      <alignment horizontal="center" vertical="center" wrapText="1"/>
    </xf>
    <xf numFmtId="0" fontId="11" fillId="0" borderId="7" xfId="10" applyFont="1" applyBorder="1" applyAlignment="1">
      <alignment vertical="center"/>
    </xf>
    <xf numFmtId="43" fontId="11" fillId="0" borderId="0" xfId="45" applyFont="1" applyBorder="1" applyAlignment="1">
      <alignment horizontal="center" vertical="center"/>
    </xf>
    <xf numFmtId="0" fontId="11" fillId="5" borderId="1" xfId="10" applyFont="1" applyFill="1" applyBorder="1" applyAlignment="1">
      <alignment vertical="center"/>
    </xf>
    <xf numFmtId="44" fontId="0" fillId="0" borderId="1" xfId="308" applyFont="1" applyBorder="1"/>
    <xf numFmtId="10" fontId="0" fillId="0" borderId="1" xfId="309" applyNumberFormat="1" applyFont="1" applyBorder="1"/>
    <xf numFmtId="10" fontId="11" fillId="5" borderId="1" xfId="309" applyNumberFormat="1" applyFont="1" applyFill="1" applyBorder="1"/>
    <xf numFmtId="44" fontId="11" fillId="0" borderId="1" xfId="308" applyFont="1" applyBorder="1"/>
    <xf numFmtId="44" fontId="11" fillId="5" borderId="20" xfId="308" applyFont="1" applyFill="1" applyBorder="1"/>
    <xf numFmtId="10" fontId="0" fillId="0" borderId="26" xfId="309" applyNumberFormat="1" applyFont="1" applyBorder="1"/>
    <xf numFmtId="10" fontId="11" fillId="3" borderId="27" xfId="309" applyNumberFormat="1" applyFont="1" applyFill="1" applyBorder="1"/>
    <xf numFmtId="44" fontId="11" fillId="0" borderId="23" xfId="308" applyFont="1" applyBorder="1"/>
    <xf numFmtId="0" fontId="12" fillId="0" borderId="9" xfId="10" applyFont="1" applyFill="1" applyBorder="1" applyAlignment="1">
      <alignment vertical="center"/>
    </xf>
    <xf numFmtId="0" fontId="12" fillId="0" borderId="4" xfId="10" applyFont="1" applyFill="1" applyBorder="1" applyAlignment="1">
      <alignment vertical="center"/>
    </xf>
    <xf numFmtId="0" fontId="12" fillId="5" borderId="1" xfId="10" applyFont="1" applyFill="1" applyBorder="1" applyAlignment="1">
      <alignment vertical="center"/>
    </xf>
    <xf numFmtId="43" fontId="11" fillId="5" borderId="1" xfId="26" applyFont="1" applyFill="1" applyBorder="1" applyAlignment="1">
      <alignment vertical="center"/>
    </xf>
    <xf numFmtId="43" fontId="12" fillId="5" borderId="1" xfId="26" applyFont="1" applyFill="1" applyBorder="1" applyAlignment="1">
      <alignment vertical="center"/>
    </xf>
    <xf numFmtId="43" fontId="12" fillId="0" borderId="0" xfId="26" applyFont="1" applyFill="1" applyBorder="1" applyAlignment="1">
      <alignment horizontal="center" vertical="center" wrapText="1"/>
    </xf>
    <xf numFmtId="0" fontId="11" fillId="5" borderId="1" xfId="10" applyFill="1" applyBorder="1" applyAlignment="1">
      <alignment horizontal="center"/>
    </xf>
    <xf numFmtId="0" fontId="11" fillId="0" borderId="12" xfId="10" applyBorder="1"/>
    <xf numFmtId="0" fontId="11" fillId="0" borderId="13" xfId="10" applyBorder="1"/>
    <xf numFmtId="43" fontId="0" fillId="0" borderId="13" xfId="45" applyFont="1" applyBorder="1"/>
    <xf numFmtId="0" fontId="12" fillId="0" borderId="1" xfId="10" applyFont="1" applyFill="1" applyBorder="1" applyAlignment="1">
      <alignment horizontal="left" vertical="center"/>
    </xf>
    <xf numFmtId="0" fontId="12" fillId="0" borderId="7" xfId="10" applyFont="1" applyFill="1" applyBorder="1" applyAlignment="1">
      <alignment horizontal="left" vertical="center"/>
    </xf>
    <xf numFmtId="0" fontId="11" fillId="0" borderId="8" xfId="10" applyFont="1" applyFill="1" applyBorder="1" applyAlignment="1">
      <alignment vertical="center"/>
    </xf>
    <xf numFmtId="43" fontId="12" fillId="0" borderId="8" xfId="26" applyFont="1" applyFill="1" applyBorder="1" applyAlignment="1">
      <alignment horizontal="center" vertical="center" wrapText="1"/>
    </xf>
    <xf numFmtId="43" fontId="11" fillId="0" borderId="0" xfId="26" applyFont="1" applyFill="1" applyBorder="1" applyAlignment="1">
      <alignment vertical="center"/>
    </xf>
    <xf numFmtId="178" fontId="12" fillId="0" borderId="8" xfId="10" applyNumberFormat="1" applyFont="1" applyFill="1" applyBorder="1" applyAlignment="1">
      <alignment horizontal="right" vertical="center" indent="1"/>
    </xf>
    <xf numFmtId="0" fontId="11" fillId="0" borderId="7" xfId="10" applyFont="1" applyFill="1" applyBorder="1" applyAlignment="1">
      <alignment horizontal="center"/>
    </xf>
    <xf numFmtId="0" fontId="11" fillId="0" borderId="0" xfId="10" applyFont="1" applyFill="1" applyBorder="1" applyAlignment="1">
      <alignment horizontal="center"/>
    </xf>
    <xf numFmtId="0" fontId="11" fillId="0" borderId="0" xfId="10" applyFont="1" applyFill="1" applyBorder="1" applyAlignment="1">
      <alignment horizontal="left" vertical="center"/>
    </xf>
    <xf numFmtId="43" fontId="11" fillId="0" borderId="0" xfId="26" applyFont="1" applyFill="1" applyBorder="1" applyAlignment="1">
      <alignment horizontal="center" vertical="center"/>
    </xf>
    <xf numFmtId="43" fontId="11" fillId="0" borderId="8" xfId="14" applyFont="1" applyFill="1" applyBorder="1" applyAlignment="1">
      <alignment vertical="center"/>
    </xf>
    <xf numFmtId="0" fontId="12" fillId="0" borderId="11" xfId="10" applyFont="1" applyFill="1" applyBorder="1" applyAlignment="1">
      <alignment horizontal="center" vertical="center"/>
    </xf>
    <xf numFmtId="177" fontId="12" fillId="0" borderId="25" xfId="26" applyNumberFormat="1" applyFont="1" applyFill="1" applyBorder="1" applyAlignment="1">
      <alignment horizontal="right" vertical="center" indent="1"/>
    </xf>
    <xf numFmtId="0" fontId="12" fillId="0" borderId="7" xfId="10" applyFont="1" applyFill="1" applyBorder="1" applyAlignment="1">
      <alignment horizontal="center" vertical="center"/>
    </xf>
    <xf numFmtId="43" fontId="12" fillId="0" borderId="8" xfId="14" applyFont="1" applyFill="1" applyBorder="1" applyAlignment="1">
      <alignment vertical="center"/>
    </xf>
    <xf numFmtId="0" fontId="12" fillId="2" borderId="11" xfId="10" applyFont="1" applyFill="1" applyBorder="1" applyAlignment="1">
      <alignment horizontal="center" vertical="center"/>
    </xf>
    <xf numFmtId="44" fontId="12" fillId="2" borderId="25" xfId="308" applyFont="1" applyFill="1" applyBorder="1" applyAlignment="1">
      <alignment vertical="center"/>
    </xf>
    <xf numFmtId="0" fontId="12" fillId="5" borderId="11" xfId="10" applyFont="1" applyFill="1" applyBorder="1" applyAlignment="1">
      <alignment horizontal="center" vertical="center"/>
    </xf>
    <xf numFmtId="44" fontId="12" fillId="5" borderId="25" xfId="308" applyFont="1" applyFill="1" applyBorder="1" applyAlignment="1">
      <alignment vertical="center"/>
    </xf>
    <xf numFmtId="0" fontId="11" fillId="0" borderId="11" xfId="10" applyFont="1" applyFill="1" applyBorder="1" applyAlignment="1">
      <alignment horizontal="center" vertical="center"/>
    </xf>
    <xf numFmtId="44" fontId="11" fillId="0" borderId="25" xfId="308" applyFont="1" applyFill="1" applyBorder="1" applyAlignment="1">
      <alignment vertical="center"/>
    </xf>
    <xf numFmtId="0" fontId="12" fillId="0" borderId="26" xfId="10" applyFont="1" applyFill="1" applyBorder="1" applyAlignment="1">
      <alignment vertical="center" wrapText="1"/>
    </xf>
    <xf numFmtId="43" fontId="12" fillId="0" borderId="25" xfId="14" applyFont="1" applyFill="1" applyBorder="1" applyAlignment="1">
      <alignment vertical="center" wrapText="1"/>
    </xf>
    <xf numFmtId="0" fontId="12" fillId="0" borderId="7" xfId="10" applyFont="1" applyFill="1" applyBorder="1" applyAlignment="1">
      <alignment vertical="center" wrapText="1"/>
    </xf>
    <xf numFmtId="43" fontId="12" fillId="0" borderId="8" xfId="14" applyFont="1" applyFill="1" applyBorder="1" applyAlignment="1">
      <alignment vertical="center" wrapText="1"/>
    </xf>
    <xf numFmtId="44" fontId="11" fillId="5" borderId="25" xfId="308" applyFont="1" applyFill="1" applyBorder="1" applyAlignment="1">
      <alignment vertical="center"/>
    </xf>
    <xf numFmtId="43" fontId="11" fillId="5" borderId="25" xfId="14" applyFont="1" applyFill="1" applyBorder="1" applyAlignment="1">
      <alignment vertical="center"/>
    </xf>
    <xf numFmtId="0" fontId="11" fillId="0" borderId="11" xfId="10" applyFont="1" applyFill="1" applyBorder="1" applyAlignment="1">
      <alignment horizontal="center" vertical="center" wrapText="1"/>
    </xf>
    <xf numFmtId="44" fontId="12" fillId="0" borderId="25" xfId="308" applyFont="1" applyFill="1" applyBorder="1" applyAlignment="1">
      <alignment vertical="center" wrapText="1"/>
    </xf>
    <xf numFmtId="44" fontId="12" fillId="0" borderId="8" xfId="308" applyFont="1" applyFill="1" applyBorder="1" applyAlignment="1">
      <alignment vertical="center"/>
    </xf>
    <xf numFmtId="0" fontId="11" fillId="4" borderId="11" xfId="10" applyFont="1" applyFill="1" applyBorder="1" applyAlignment="1">
      <alignment horizontal="center" vertical="center"/>
    </xf>
    <xf numFmtId="0" fontId="12" fillId="5" borderId="11" xfId="10" applyFont="1" applyFill="1" applyBorder="1" applyAlignment="1">
      <alignment horizontal="center" vertical="center" wrapText="1"/>
    </xf>
    <xf numFmtId="0" fontId="11" fillId="4" borderId="11" xfId="10" applyFont="1" applyFill="1" applyBorder="1" applyAlignment="1">
      <alignment horizontal="center" vertical="center" wrapText="1"/>
    </xf>
    <xf numFmtId="0" fontId="12" fillId="2" borderId="26" xfId="10" applyNumberFormat="1" applyFont="1" applyFill="1" applyBorder="1" applyAlignment="1">
      <alignment vertical="center"/>
    </xf>
    <xf numFmtId="0" fontId="12" fillId="0" borderId="9" xfId="10" applyFont="1" applyFill="1" applyBorder="1" applyAlignment="1">
      <alignment horizontal="center" vertical="center"/>
    </xf>
    <xf numFmtId="0" fontId="12" fillId="0" borderId="10" xfId="10" applyFont="1" applyFill="1" applyBorder="1" applyAlignment="1">
      <alignment horizontal="center" vertical="center"/>
    </xf>
    <xf numFmtId="0" fontId="12" fillId="0" borderId="10" xfId="10" applyFont="1" applyFill="1" applyBorder="1" applyAlignment="1">
      <alignment horizontal="left" vertical="center"/>
    </xf>
    <xf numFmtId="43" fontId="12" fillId="0" borderId="10" xfId="26" applyFont="1" applyFill="1" applyBorder="1" applyAlignment="1">
      <alignment horizontal="center" vertical="center"/>
    </xf>
    <xf numFmtId="43" fontId="12" fillId="0" borderId="10" xfId="26" applyFont="1" applyFill="1" applyBorder="1" applyAlignment="1">
      <alignment vertical="center"/>
    </xf>
    <xf numFmtId="0" fontId="12" fillId="0" borderId="10" xfId="10" applyFont="1" applyFill="1" applyBorder="1" applyAlignment="1">
      <alignment vertical="center"/>
    </xf>
    <xf numFmtId="43" fontId="12" fillId="0" borderId="31" xfId="14" applyFont="1" applyFill="1" applyBorder="1" applyAlignment="1">
      <alignment vertical="center"/>
    </xf>
    <xf numFmtId="0" fontId="11" fillId="0" borderId="8" xfId="10" applyFont="1" applyBorder="1" applyAlignment="1">
      <alignment vertical="center"/>
    </xf>
    <xf numFmtId="0" fontId="11" fillId="0" borderId="6" xfId="10" applyFont="1" applyBorder="1" applyAlignment="1">
      <alignment vertical="center"/>
    </xf>
    <xf numFmtId="0" fontId="11" fillId="0" borderId="31" xfId="10" applyFont="1" applyBorder="1" applyAlignment="1">
      <alignment vertical="center"/>
    </xf>
    <xf numFmtId="0" fontId="11" fillId="0" borderId="8" xfId="10" applyBorder="1"/>
    <xf numFmtId="0" fontId="11" fillId="5" borderId="25" xfId="10" applyFill="1" applyBorder="1" applyAlignment="1">
      <alignment horizontal="center"/>
    </xf>
    <xf numFmtId="0" fontId="11" fillId="0" borderId="25" xfId="10" applyBorder="1"/>
    <xf numFmtId="10" fontId="11" fillId="5" borderId="25" xfId="309" applyNumberFormat="1" applyFont="1" applyFill="1" applyBorder="1"/>
    <xf numFmtId="44" fontId="11" fillId="0" borderId="25" xfId="308" applyFont="1" applyBorder="1"/>
    <xf numFmtId="43" fontId="11" fillId="0" borderId="25" xfId="10" applyNumberFormat="1" applyBorder="1"/>
    <xf numFmtId="44" fontId="11" fillId="0" borderId="32" xfId="308" applyFont="1" applyBorder="1"/>
    <xf numFmtId="0" fontId="11" fillId="0" borderId="14" xfId="10" applyBorder="1"/>
    <xf numFmtId="10" fontId="0" fillId="0" borderId="34" xfId="309" applyNumberFormat="1" applyFont="1" applyBorder="1"/>
    <xf numFmtId="0" fontId="12" fillId="0" borderId="33" xfId="10" applyFont="1" applyFill="1" applyBorder="1" applyAlignment="1">
      <alignment horizontal="center" vertical="center"/>
    </xf>
    <xf numFmtId="10" fontId="12" fillId="0" borderId="35" xfId="10" applyNumberFormat="1" applyFont="1" applyFill="1" applyBorder="1" applyAlignment="1">
      <alignment horizontal="center" vertical="center"/>
    </xf>
    <xf numFmtId="44" fontId="11" fillId="0" borderId="19" xfId="308" applyFont="1" applyFill="1" applyBorder="1" applyAlignment="1">
      <alignment horizontal="right" vertical="center"/>
    </xf>
    <xf numFmtId="2" fontId="43" fillId="0" borderId="36" xfId="0" applyNumberFormat="1" applyFont="1" applyBorder="1" applyAlignment="1">
      <alignment vertical="center" wrapText="1"/>
    </xf>
    <xf numFmtId="44" fontId="11" fillId="5" borderId="33" xfId="308" applyFont="1" applyFill="1" applyBorder="1"/>
    <xf numFmtId="0" fontId="12" fillId="0" borderId="28" xfId="10" applyFont="1" applyFill="1" applyBorder="1" applyAlignment="1">
      <alignment horizontal="center" vertical="center"/>
    </xf>
    <xf numFmtId="43" fontId="12" fillId="0" borderId="0" xfId="26" applyFont="1" applyFill="1" applyBorder="1" applyAlignment="1">
      <alignment horizontal="center" vertical="center" wrapText="1"/>
    </xf>
    <xf numFmtId="43" fontId="12" fillId="0" borderId="8" xfId="26" applyFont="1" applyFill="1" applyBorder="1" applyAlignment="1">
      <alignment horizontal="center" vertical="center" wrapText="1"/>
    </xf>
    <xf numFmtId="0" fontId="42" fillId="0" borderId="4"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8" xfId="0" applyFont="1" applyBorder="1" applyAlignment="1">
      <alignment horizontal="center" vertical="center" wrapText="1"/>
    </xf>
    <xf numFmtId="0" fontId="11" fillId="5" borderId="12" xfId="10" applyFill="1" applyBorder="1" applyAlignment="1">
      <alignment horizontal="center"/>
    </xf>
    <xf numFmtId="0" fontId="11" fillId="5" borderId="14" xfId="10" applyFill="1" applyBorder="1" applyAlignment="1">
      <alignment horizontal="center"/>
    </xf>
    <xf numFmtId="0" fontId="37" fillId="0" borderId="4" xfId="10" applyFont="1" applyBorder="1" applyAlignment="1">
      <alignment horizontal="center" vertical="center" wrapText="1"/>
    </xf>
    <xf numFmtId="0" fontId="37" fillId="0" borderId="5" xfId="10" applyFont="1" applyBorder="1" applyAlignment="1">
      <alignment horizontal="center" vertical="center"/>
    </xf>
    <xf numFmtId="0" fontId="37" fillId="0" borderId="6" xfId="10" applyFont="1" applyBorder="1" applyAlignment="1">
      <alignment horizontal="center" vertical="center"/>
    </xf>
    <xf numFmtId="0" fontId="37" fillId="0" borderId="9" xfId="10" applyFont="1" applyBorder="1" applyAlignment="1">
      <alignment horizontal="center" vertical="center"/>
    </xf>
    <xf numFmtId="0" fontId="37" fillId="0" borderId="10" xfId="10" applyFont="1" applyBorder="1" applyAlignment="1">
      <alignment horizontal="center" vertical="center"/>
    </xf>
    <xf numFmtId="0" fontId="37" fillId="0" borderId="31" xfId="10" applyFont="1" applyBorder="1" applyAlignment="1">
      <alignment horizontal="center" vertical="center"/>
    </xf>
    <xf numFmtId="0" fontId="41" fillId="0" borderId="12" xfId="10" applyFont="1" applyBorder="1" applyAlignment="1">
      <alignment horizontal="center" vertical="center"/>
    </xf>
    <xf numFmtId="0" fontId="41" fillId="0" borderId="13" xfId="10" applyFont="1" applyBorder="1" applyAlignment="1">
      <alignment horizontal="center" vertical="center"/>
    </xf>
    <xf numFmtId="0" fontId="41" fillId="0" borderId="14" xfId="10" applyFont="1" applyBorder="1" applyAlignment="1">
      <alignment horizontal="center" vertical="center"/>
    </xf>
  </cellXfs>
  <cellStyles count="310">
    <cellStyle name="_x000d__x000a_JournalTemplate=C:\COMFO\CTALK\JOURSTD.TPL_x000d__x000a_LbStateAddress=3 3 0 251 1 89 2 311_x000d__x000a_LbStateJou" xfId="62"/>
    <cellStyle name="20% - Ênfase1 100" xfId="1"/>
    <cellStyle name="60% - Ênfase6 37" xfId="2"/>
    <cellStyle name="Comma_Arauco Piping list" xfId="63"/>
    <cellStyle name="Comma0" xfId="64"/>
    <cellStyle name="CORES" xfId="65"/>
    <cellStyle name="Currency [0]_Arauco Piping list" xfId="66"/>
    <cellStyle name="Currency_Arauco Piping list" xfId="67"/>
    <cellStyle name="Currency0" xfId="68"/>
    <cellStyle name="Data" xfId="69"/>
    <cellStyle name="Date" xfId="70"/>
    <cellStyle name="Excel Built-in Excel Built-in Excel Built-in Excel Built-in Excel Built-in Excel Built-in Excel Built-in Excel Built-in Separador de milhares 4" xfId="3"/>
    <cellStyle name="Excel Built-in Excel Built-in Excel Built-in Excel Built-in Excel Built-in Excel Built-in Excel Built-in Separador de milhares 4" xfId="4"/>
    <cellStyle name="Excel Built-in Normal" xfId="5"/>
    <cellStyle name="Excel Built-in Normal 1" xfId="6"/>
    <cellStyle name="Excel Built-in Normal 2" xfId="30"/>
    <cellStyle name="Excel Built-in Normal 3" xfId="41"/>
    <cellStyle name="Excel_BuiltIn_Comma" xfId="7"/>
    <cellStyle name="Fixed" xfId="71"/>
    <cellStyle name="Fixo" xfId="72"/>
    <cellStyle name="Followed Hyperlink" xfId="73"/>
    <cellStyle name="Grey" xfId="74"/>
    <cellStyle name="Heading" xfId="8"/>
    <cellStyle name="Heading 1" xfId="75"/>
    <cellStyle name="Heading 2" xfId="76"/>
    <cellStyle name="Heading1" xfId="9"/>
    <cellStyle name="Hiperlink 2" xfId="31"/>
    <cellStyle name="Indefinido" xfId="77"/>
    <cellStyle name="Input [yellow]" xfId="78"/>
    <cellStyle name="material" xfId="79"/>
    <cellStyle name="MINIPG" xfId="80"/>
    <cellStyle name="Moeda" xfId="308" builtinId="4"/>
    <cellStyle name="Moeda 2" xfId="32"/>
    <cellStyle name="Normal" xfId="0" builtinId="0"/>
    <cellStyle name="Normal - Style1" xfId="81"/>
    <cellStyle name="Normal 10" xfId="46"/>
    <cellStyle name="Normal 10 2" xfId="178"/>
    <cellStyle name="Normal 11" xfId="51"/>
    <cellStyle name="Normal 12" xfId="48"/>
    <cellStyle name="Normal 13" xfId="49"/>
    <cellStyle name="Normal 13 2" xfId="120"/>
    <cellStyle name="Normal 13 2 2" xfId="245"/>
    <cellStyle name="Normal 13 2 3" xfId="208"/>
    <cellStyle name="Normal 13 3" xfId="121"/>
    <cellStyle name="Normal 13 3 2" xfId="246"/>
    <cellStyle name="Normal 13 3 3" xfId="209"/>
    <cellStyle name="Normal 13 4" xfId="176"/>
    <cellStyle name="Normal 13 4 2" xfId="183"/>
    <cellStyle name="Normal 13 4 3" xfId="184"/>
    <cellStyle name="Normal 13 4 4" xfId="247"/>
    <cellStyle name="Normal 13 5" xfId="185"/>
    <cellStyle name="Normal 13 6" xfId="244"/>
    <cellStyle name="Normal 14" xfId="52"/>
    <cellStyle name="Normal 14 2" xfId="122"/>
    <cellStyle name="Normal 14 2 2" xfId="249"/>
    <cellStyle name="Normal 14 2 3" xfId="210"/>
    <cellStyle name="Normal 14 3" xfId="123"/>
    <cellStyle name="Normal 14 3 2" xfId="250"/>
    <cellStyle name="Normal 14 3 3" xfId="211"/>
    <cellStyle name="Normal 14 4" xfId="248"/>
    <cellStyle name="Normal 14 5" xfId="199"/>
    <cellStyle name="Normal 15" xfId="60"/>
    <cellStyle name="Normal 15 2" xfId="124"/>
    <cellStyle name="Normal 16" xfId="95"/>
    <cellStyle name="Normal 16 2" xfId="125"/>
    <cellStyle name="Normal 16 2 2" xfId="252"/>
    <cellStyle name="Normal 16 2 3" xfId="212"/>
    <cellStyle name="Normal 16 3" xfId="126"/>
    <cellStyle name="Normal 16 3 2" xfId="253"/>
    <cellStyle name="Normal 16 3 3" xfId="213"/>
    <cellStyle name="Normal 16 4" xfId="251"/>
    <cellStyle name="Normal 16 5" xfId="204"/>
    <cellStyle name="Normal 17" xfId="105"/>
    <cellStyle name="Normal 18" xfId="109"/>
    <cellStyle name="Normal 19" xfId="101"/>
    <cellStyle name="Normal 2" xfId="10"/>
    <cellStyle name="Normal 2 2" xfId="17"/>
    <cellStyle name="Normal 2 2 2" xfId="180"/>
    <cellStyle name="Normal 20" xfId="103"/>
    <cellStyle name="Normal 21" xfId="106"/>
    <cellStyle name="Normal 22" xfId="99"/>
    <cellStyle name="Normal 23" xfId="97"/>
    <cellStyle name="Normal 24" xfId="98"/>
    <cellStyle name="Normal 25" xfId="111"/>
    <cellStyle name="Normal 26" xfId="115"/>
    <cellStyle name="Normal 27" xfId="113"/>
    <cellStyle name="Normal 28" xfId="112"/>
    <cellStyle name="Normal 29" xfId="107"/>
    <cellStyle name="Normal 3" xfId="18"/>
    <cellStyle name="Normal 3 2" xfId="19"/>
    <cellStyle name="Normal 3 3" xfId="27"/>
    <cellStyle name="Normal 30" xfId="96"/>
    <cellStyle name="Normal 31" xfId="110"/>
    <cellStyle name="Normal 32" xfId="100"/>
    <cellStyle name="Normal 33" xfId="104"/>
    <cellStyle name="Normal 34" xfId="114"/>
    <cellStyle name="Normal 35" xfId="108"/>
    <cellStyle name="Normal 36" xfId="102"/>
    <cellStyle name="Normal 37" xfId="119"/>
    <cellStyle name="Normal 37 2" xfId="127"/>
    <cellStyle name="Normal 37 2 2" xfId="255"/>
    <cellStyle name="Normal 37 2 3" xfId="214"/>
    <cellStyle name="Normal 37 3" xfId="254"/>
    <cellStyle name="Normal 37 4" xfId="207"/>
    <cellStyle name="Normal 38" xfId="128"/>
    <cellStyle name="Normal 38 2" xfId="256"/>
    <cellStyle name="Normal 38 3" xfId="215"/>
    <cellStyle name="Normal 39" xfId="129"/>
    <cellStyle name="Normal 4" xfId="20"/>
    <cellStyle name="Normal 4 2" xfId="186"/>
    <cellStyle name="Normal 40" xfId="130"/>
    <cellStyle name="Normal 41" xfId="131"/>
    <cellStyle name="Normal 42" xfId="132"/>
    <cellStyle name="Normal 43" xfId="133"/>
    <cellStyle name="Normal 44" xfId="134"/>
    <cellStyle name="Normal 45" xfId="135"/>
    <cellStyle name="Normal 46" xfId="136"/>
    <cellStyle name="Normal 47" xfId="137"/>
    <cellStyle name="Normal 48" xfId="138"/>
    <cellStyle name="Normal 49" xfId="139"/>
    <cellStyle name="Normal 5" xfId="23"/>
    <cellStyle name="Normal 5 2" xfId="53"/>
    <cellStyle name="Normal 5 2 2" xfId="140"/>
    <cellStyle name="Normal 5 2 2 2" xfId="259"/>
    <cellStyle name="Normal 5 2 2 3" xfId="216"/>
    <cellStyle name="Normal 5 2 3" xfId="141"/>
    <cellStyle name="Normal 5 2 3 2" xfId="260"/>
    <cellStyle name="Normal 5 2 3 3" xfId="217"/>
    <cellStyle name="Normal 5 2 4" xfId="258"/>
    <cellStyle name="Normal 5 2 5" xfId="200"/>
    <cellStyle name="Normal 5 3" xfId="142"/>
    <cellStyle name="Normal 5 3 2" xfId="261"/>
    <cellStyle name="Normal 5 3 3" xfId="218"/>
    <cellStyle name="Normal 5 4" xfId="143"/>
    <cellStyle name="Normal 5 4 2" xfId="262"/>
    <cellStyle name="Normal 5 4 3" xfId="219"/>
    <cellStyle name="Normal 5 5" xfId="257"/>
    <cellStyle name="Normal 5 6" xfId="196"/>
    <cellStyle name="Normal 50" xfId="144"/>
    <cellStyle name="Normal 51" xfId="145"/>
    <cellStyle name="Normal 52" xfId="146"/>
    <cellStyle name="Normal 53" xfId="147"/>
    <cellStyle name="Normal 54" xfId="148"/>
    <cellStyle name="Normal 55" xfId="149"/>
    <cellStyle name="Normal 56" xfId="150"/>
    <cellStyle name="Normal 57" xfId="151"/>
    <cellStyle name="Normal 58" xfId="152"/>
    <cellStyle name="Normal 59" xfId="153"/>
    <cellStyle name="Normal 6" xfId="24"/>
    <cellStyle name="Normal 6 2" xfId="42"/>
    <cellStyle name="Normal 6 2 2" xfId="54"/>
    <cellStyle name="Normal 6 2 2 2" xfId="154"/>
    <cellStyle name="Normal 6 2 2 2 2" xfId="266"/>
    <cellStyle name="Normal 6 2 2 2 3" xfId="220"/>
    <cellStyle name="Normal 6 2 2 3" xfId="155"/>
    <cellStyle name="Normal 6 2 2 3 2" xfId="267"/>
    <cellStyle name="Normal 6 2 2 3 3" xfId="221"/>
    <cellStyle name="Normal 6 2 2 4" xfId="265"/>
    <cellStyle name="Normal 6 2 2 5" xfId="201"/>
    <cellStyle name="Normal 6 2 3" xfId="156"/>
    <cellStyle name="Normal 6 2 3 2" xfId="268"/>
    <cellStyle name="Normal 6 2 3 3" xfId="222"/>
    <cellStyle name="Normal 6 2 4" xfId="157"/>
    <cellStyle name="Normal 6 2 4 2" xfId="269"/>
    <cellStyle name="Normal 6 2 4 3" xfId="223"/>
    <cellStyle name="Normal 6 2 5" xfId="264"/>
    <cellStyle name="Normal 6 2 6" xfId="198"/>
    <cellStyle name="Normal 6 3" xfId="55"/>
    <cellStyle name="Normal 6 3 2" xfId="158"/>
    <cellStyle name="Normal 6 3 2 2" xfId="271"/>
    <cellStyle name="Normal 6 3 2 3" xfId="224"/>
    <cellStyle name="Normal 6 3 3" xfId="159"/>
    <cellStyle name="Normal 6 3 3 2" xfId="272"/>
    <cellStyle name="Normal 6 3 3 3" xfId="225"/>
    <cellStyle name="Normal 6 3 4" xfId="270"/>
    <cellStyle name="Normal 6 3 5" xfId="202"/>
    <cellStyle name="Normal 6 4" xfId="160"/>
    <cellStyle name="Normal 6 4 2" xfId="273"/>
    <cellStyle name="Normal 6 4 3" xfId="226"/>
    <cellStyle name="Normal 6 5" xfId="161"/>
    <cellStyle name="Normal 6 5 2" xfId="274"/>
    <cellStyle name="Normal 6 5 3" xfId="227"/>
    <cellStyle name="Normal 6 6" xfId="237"/>
    <cellStyle name="Normal 6 7" xfId="197"/>
    <cellStyle name="Normal 60" xfId="162"/>
    <cellStyle name="Normal 61" xfId="163"/>
    <cellStyle name="Normal 62" xfId="164"/>
    <cellStyle name="Normal 63" xfId="165"/>
    <cellStyle name="Normal 64" xfId="173"/>
    <cellStyle name="Normal 64 2" xfId="187"/>
    <cellStyle name="Normal 64 3" xfId="275"/>
    <cellStyle name="Normal 65" xfId="179"/>
    <cellStyle name="Normal 65 2" xfId="296"/>
    <cellStyle name="Normal 66" xfId="182"/>
    <cellStyle name="Normal 67" xfId="236"/>
    <cellStyle name="Normal 68" xfId="295"/>
    <cellStyle name="Normal 69" xfId="277"/>
    <cellStyle name="Normal 7" xfId="25"/>
    <cellStyle name="Normal 7 2" xfId="39"/>
    <cellStyle name="Normal 70" xfId="304"/>
    <cellStyle name="Normal 71" xfId="300"/>
    <cellStyle name="Normal 72" xfId="282"/>
    <cellStyle name="Normal 73" xfId="242"/>
    <cellStyle name="Normal 74" xfId="239"/>
    <cellStyle name="Normal 75" xfId="303"/>
    <cellStyle name="Normal 76" xfId="306"/>
    <cellStyle name="Normal 77" xfId="305"/>
    <cellStyle name="Normal 78" xfId="297"/>
    <cellStyle name="Normal 79" xfId="240"/>
    <cellStyle name="Normal 8" xfId="40"/>
    <cellStyle name="Normal 8 2" xfId="56"/>
    <cellStyle name="Normal 80" xfId="238"/>
    <cellStyle name="Normal 81" xfId="302"/>
    <cellStyle name="Normal 82" xfId="283"/>
    <cellStyle name="Normal 83" xfId="241"/>
    <cellStyle name="Normal 84" xfId="281"/>
    <cellStyle name="Normal 85" xfId="286"/>
    <cellStyle name="Normal 86" xfId="301"/>
    <cellStyle name="Normal 87" xfId="263"/>
    <cellStyle name="Normal 88" xfId="298"/>
    <cellStyle name="Normal 89" xfId="307"/>
    <cellStyle name="Normal 9" xfId="47"/>
    <cellStyle name="Normal 90" xfId="243"/>
    <cellStyle name="Normal 91" xfId="276"/>
    <cellStyle name="Normal 92" xfId="299"/>
    <cellStyle name="Normal1" xfId="82"/>
    <cellStyle name="Normal2" xfId="83"/>
    <cellStyle name="Normal3" xfId="84"/>
    <cellStyle name="Percent [2]" xfId="85"/>
    <cellStyle name="Percent_Sheet1" xfId="86"/>
    <cellStyle name="Percentual" xfId="87"/>
    <cellStyle name="Ponto" xfId="88"/>
    <cellStyle name="Porcentagem" xfId="309" builtinId="5"/>
    <cellStyle name="Porcentagem 2" xfId="11"/>
    <cellStyle name="Porcentagem 2 2" xfId="188"/>
    <cellStyle name="Porcentagem 3" xfId="33"/>
    <cellStyle name="Porcentagem 3 2" xfId="43"/>
    <cellStyle name="Porcentagem 4" xfId="29"/>
    <cellStyle name="Porcentagem 4 2" xfId="34"/>
    <cellStyle name="Porcentagem 4 2 2" xfId="189"/>
    <cellStyle name="Porcentagem 5" xfId="61"/>
    <cellStyle name="Porcentagem 6" xfId="116"/>
    <cellStyle name="Porcentagem 6 2" xfId="166"/>
    <cellStyle name="Porcentagem 6 2 2" xfId="279"/>
    <cellStyle name="Porcentagem 6 2 3" xfId="228"/>
    <cellStyle name="Porcentagem 6 3" xfId="278"/>
    <cellStyle name="Porcentagem 6 4" xfId="205"/>
    <cellStyle name="Porcentagem 7" xfId="175"/>
    <cellStyle name="Porcentagem 7 2" xfId="280"/>
    <cellStyle name="Porcentagem 7 3" xfId="235"/>
    <cellStyle name="Result" xfId="12"/>
    <cellStyle name="Result2" xfId="13"/>
    <cellStyle name="Sep. milhar [0]" xfId="89"/>
    <cellStyle name="Separador de m" xfId="90"/>
    <cellStyle name="Separador de milhares 2" xfId="15"/>
    <cellStyle name="Separador de milhares 2 2" xfId="21"/>
    <cellStyle name="Separador de milhares 3" xfId="22"/>
    <cellStyle name="Separador de milhares 4" xfId="16"/>
    <cellStyle name="Sepavador de milhares [0]_Pasta2" xfId="91"/>
    <cellStyle name="Standard_RP100_01 (metr.)" xfId="92"/>
    <cellStyle name="Titulo1" xfId="93"/>
    <cellStyle name="Titulo2" xfId="94"/>
    <cellStyle name="Vírgula" xfId="14" builtinId="3"/>
    <cellStyle name="Vírgula 10" xfId="117"/>
    <cellStyle name="Vírgula 10 2" xfId="167"/>
    <cellStyle name="Vírgula 10 2 2" xfId="285"/>
    <cellStyle name="Vírgula 10 2 3" xfId="229"/>
    <cellStyle name="Vírgula 10 3" xfId="284"/>
    <cellStyle name="Vírgula 10 4" xfId="206"/>
    <cellStyle name="Vírgula 11" xfId="118"/>
    <cellStyle name="Vírgula 12" xfId="168"/>
    <cellStyle name="Vírgula 12 2" xfId="287"/>
    <cellStyle name="Vírgula 12 3" xfId="230"/>
    <cellStyle name="Vírgula 13" xfId="174"/>
    <cellStyle name="Vírgula 13 2" xfId="181"/>
    <cellStyle name="Vírgula 2" xfId="26"/>
    <cellStyle name="Vírgula 2 2" xfId="45"/>
    <cellStyle name="Vírgula 2 3" xfId="190"/>
    <cellStyle name="Vírgula 2 4" xfId="191"/>
    <cellStyle name="Vírgula 3" xfId="35"/>
    <cellStyle name="Vírgula 3 2" xfId="36"/>
    <cellStyle name="Vírgula 4" xfId="37"/>
    <cellStyle name="Vírgula 5" xfId="28"/>
    <cellStyle name="Vírgula 5 2" xfId="38"/>
    <cellStyle name="Vírgula 5 2 2" xfId="192"/>
    <cellStyle name="Vírgula 6" xfId="44"/>
    <cellStyle name="Vírgula 6 2" xfId="57"/>
    <cellStyle name="Vírgula 6 3" xfId="193"/>
    <cellStyle name="Vírgula 7" xfId="50"/>
    <cellStyle name="Vírgula 7 2" xfId="169"/>
    <cellStyle name="Vírgula 7 2 2" xfId="289"/>
    <cellStyle name="Vírgula 7 2 3" xfId="231"/>
    <cellStyle name="Vírgula 7 3" xfId="170"/>
    <cellStyle name="Vírgula 7 3 2" xfId="290"/>
    <cellStyle name="Vírgula 7 3 3" xfId="232"/>
    <cellStyle name="Vírgula 7 4" xfId="177"/>
    <cellStyle name="Vírgula 7 4 2" xfId="194"/>
    <cellStyle name="Vírgula 7 4 3" xfId="291"/>
    <cellStyle name="Vírgula 7 5" xfId="195"/>
    <cellStyle name="Vírgula 7 6" xfId="288"/>
    <cellStyle name="Vírgula 8" xfId="58"/>
    <cellStyle name="Vírgula 8 2" xfId="171"/>
    <cellStyle name="Vírgula 8 2 2" xfId="293"/>
    <cellStyle name="Vírgula 8 2 3" xfId="233"/>
    <cellStyle name="Vírgula 8 3" xfId="172"/>
    <cellStyle name="Vírgula 8 3 2" xfId="294"/>
    <cellStyle name="Vírgula 8 3 3" xfId="234"/>
    <cellStyle name="Vírgula 8 4" xfId="292"/>
    <cellStyle name="Vírgula 8 5" xfId="203"/>
    <cellStyle name="Vírgula 9" xfId="59"/>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119063</xdr:colOff>
      <xdr:row>0</xdr:row>
      <xdr:rowOff>2622</xdr:rowOff>
    </xdr:from>
    <xdr:to>
      <xdr:col>2</xdr:col>
      <xdr:colOff>297657</xdr:colOff>
      <xdr:row>5</xdr:row>
      <xdr:rowOff>0</xdr:rowOff>
    </xdr:to>
    <xdr:pic>
      <xdr:nvPicPr>
        <xdr:cNvPr id="2" name="Imagem 1" descr="brasã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469" y="538403"/>
          <a:ext cx="916782" cy="1009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190499</xdr:colOff>
      <xdr:row>0</xdr:row>
      <xdr:rowOff>0</xdr:rowOff>
    </xdr:from>
    <xdr:to>
      <xdr:col>1</xdr:col>
      <xdr:colOff>785811</xdr:colOff>
      <xdr:row>1</xdr:row>
      <xdr:rowOff>690563</xdr:rowOff>
    </xdr:to>
    <xdr:pic>
      <xdr:nvPicPr>
        <xdr:cNvPr id="5" name="Imagem 4" descr="brasã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062" y="0"/>
          <a:ext cx="595312" cy="892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4"/>
  <sheetViews>
    <sheetView showGridLines="0" tabSelected="1" view="pageBreakPreview" zoomScale="80" zoomScaleNormal="100" zoomScaleSheetLayoutView="80" zoomScalePageLayoutView="55" workbookViewId="0">
      <selection activeCell="B1" sqref="B1:J5"/>
    </sheetView>
  </sheetViews>
  <sheetFormatPr defaultRowHeight="12.75" outlineLevelRow="1"/>
  <cols>
    <col min="1" max="1" width="2.625" style="8" customWidth="1"/>
    <col min="2" max="2" width="8.5" style="9" customWidth="1"/>
    <col min="3" max="3" width="12.125" style="9" bestFit="1" customWidth="1"/>
    <col min="4" max="4" width="12.625" style="9" customWidth="1"/>
    <col min="5" max="5" width="76.125" style="10" customWidth="1"/>
    <col min="6" max="6" width="7.625" style="8" customWidth="1"/>
    <col min="7" max="7" width="8.625" style="21" customWidth="1"/>
    <col min="8" max="8" width="15.625" style="20" customWidth="1"/>
    <col min="9" max="9" width="15.625" style="1" customWidth="1"/>
    <col min="10" max="10" width="17.625" style="1" customWidth="1"/>
    <col min="11" max="11" width="9.25" style="1" customWidth="1"/>
    <col min="12" max="12" width="9" style="1"/>
    <col min="13" max="13" width="11.375" style="1" bestFit="1" customWidth="1"/>
    <col min="14" max="16384" width="9" style="1"/>
  </cols>
  <sheetData>
    <row r="1" spans="1:13" s="95" customFormat="1" ht="15" customHeight="1">
      <c r="A1" s="5"/>
      <c r="B1" s="210" t="s">
        <v>42</v>
      </c>
      <c r="C1" s="211"/>
      <c r="D1" s="211"/>
      <c r="E1" s="211"/>
      <c r="F1" s="211"/>
      <c r="G1" s="211"/>
      <c r="H1" s="211"/>
      <c r="I1" s="211"/>
      <c r="J1" s="212"/>
    </row>
    <row r="2" spans="1:13" s="95" customFormat="1" ht="15" customHeight="1">
      <c r="A2" s="5"/>
      <c r="B2" s="213"/>
      <c r="C2" s="214"/>
      <c r="D2" s="214"/>
      <c r="E2" s="214"/>
      <c r="F2" s="214"/>
      <c r="G2" s="214"/>
      <c r="H2" s="214"/>
      <c r="I2" s="214"/>
      <c r="J2" s="215"/>
    </row>
    <row r="3" spans="1:13" s="95" customFormat="1" ht="15" customHeight="1">
      <c r="A3" s="5"/>
      <c r="B3" s="213"/>
      <c r="C3" s="214"/>
      <c r="D3" s="214"/>
      <c r="E3" s="214"/>
      <c r="F3" s="214"/>
      <c r="G3" s="214"/>
      <c r="H3" s="214"/>
      <c r="I3" s="214"/>
      <c r="J3" s="215"/>
    </row>
    <row r="4" spans="1:13" s="95" customFormat="1" ht="15" customHeight="1">
      <c r="A4" s="5"/>
      <c r="B4" s="213"/>
      <c r="C4" s="214"/>
      <c r="D4" s="214"/>
      <c r="E4" s="214"/>
      <c r="F4" s="214"/>
      <c r="G4" s="214"/>
      <c r="H4" s="214"/>
      <c r="I4" s="214"/>
      <c r="J4" s="215"/>
    </row>
    <row r="5" spans="1:13" ht="20.100000000000001" customHeight="1">
      <c r="A5" s="2"/>
      <c r="B5" s="213"/>
      <c r="C5" s="214"/>
      <c r="D5" s="214"/>
      <c r="E5" s="214"/>
      <c r="F5" s="214"/>
      <c r="G5" s="214"/>
      <c r="H5" s="214"/>
      <c r="I5" s="214"/>
      <c r="J5" s="215"/>
    </row>
    <row r="6" spans="1:13" ht="20.100000000000001" customHeight="1">
      <c r="A6" s="51"/>
      <c r="B6" s="150" t="s">
        <v>321</v>
      </c>
      <c r="C6" s="3"/>
      <c r="D6" s="3"/>
      <c r="E6" s="4"/>
      <c r="F6" s="50"/>
      <c r="G6" s="26"/>
      <c r="H6" s="25"/>
      <c r="I6" s="6"/>
      <c r="J6" s="151"/>
    </row>
    <row r="7" spans="1:13" ht="20.100000000000001" customHeight="1">
      <c r="A7" s="51"/>
      <c r="B7" s="150" t="s">
        <v>319</v>
      </c>
      <c r="C7" s="3"/>
      <c r="D7" s="3"/>
      <c r="E7" s="4"/>
      <c r="F7" s="208"/>
      <c r="G7" s="208"/>
      <c r="H7" s="208"/>
      <c r="I7" s="208"/>
      <c r="J7" s="209"/>
    </row>
    <row r="8" spans="1:13" s="95" customFormat="1" ht="20.100000000000001" customHeight="1">
      <c r="A8" s="51"/>
      <c r="B8" s="150" t="s">
        <v>318</v>
      </c>
      <c r="C8" s="3"/>
      <c r="D8" s="3"/>
      <c r="E8" s="4"/>
      <c r="F8" s="144"/>
      <c r="G8" s="144"/>
      <c r="H8" s="144"/>
      <c r="I8" s="144"/>
      <c r="J8" s="152"/>
    </row>
    <row r="9" spans="1:13" ht="20.100000000000001" customHeight="1">
      <c r="A9" s="35"/>
      <c r="B9" s="150" t="s">
        <v>39</v>
      </c>
      <c r="C9" s="3"/>
      <c r="D9" s="3"/>
      <c r="E9" s="4"/>
      <c r="F9" s="50"/>
      <c r="G9" s="26"/>
      <c r="H9" s="25"/>
      <c r="I9" s="5"/>
      <c r="J9" s="151"/>
    </row>
    <row r="10" spans="1:13" s="95" customFormat="1" ht="20.100000000000001" customHeight="1">
      <c r="A10" s="35"/>
      <c r="B10" s="150" t="s">
        <v>157</v>
      </c>
      <c r="C10" s="3"/>
      <c r="D10" s="3"/>
      <c r="E10" s="4"/>
      <c r="F10" s="50"/>
      <c r="G10" s="26"/>
      <c r="H10" s="25"/>
      <c r="I10" s="5"/>
      <c r="J10" s="151"/>
    </row>
    <row r="11" spans="1:13" ht="20.100000000000001" customHeight="1">
      <c r="A11" s="16"/>
      <c r="B11" s="150" t="s">
        <v>6</v>
      </c>
      <c r="C11" s="16"/>
      <c r="D11" s="16"/>
      <c r="E11" s="16"/>
      <c r="F11" s="16"/>
      <c r="G11" s="16"/>
      <c r="H11" s="153"/>
      <c r="I11" s="7"/>
      <c r="J11" s="154">
        <v>0.2354</v>
      </c>
    </row>
    <row r="12" spans="1:13" ht="20.100000000000001" customHeight="1">
      <c r="B12" s="155"/>
      <c r="C12" s="156"/>
      <c r="D12" s="156"/>
      <c r="E12" s="157"/>
      <c r="F12" s="35"/>
      <c r="G12" s="158"/>
      <c r="H12" s="153"/>
      <c r="I12" s="7"/>
      <c r="J12" s="159"/>
    </row>
    <row r="13" spans="1:13" ht="20.100000000000001" customHeight="1">
      <c r="A13" s="6"/>
      <c r="B13" s="160"/>
      <c r="C13" s="11"/>
      <c r="D13" s="11"/>
      <c r="E13" s="149" t="s">
        <v>320</v>
      </c>
      <c r="F13" s="11"/>
      <c r="G13" s="29"/>
      <c r="H13" s="30"/>
      <c r="I13" s="31"/>
      <c r="J13" s="161">
        <f>J185</f>
        <v>884550.98741081997</v>
      </c>
    </row>
    <row r="14" spans="1:13" ht="9.9499999999999993" customHeight="1" thickBot="1">
      <c r="A14" s="6"/>
      <c r="B14" s="162"/>
      <c r="C14" s="6"/>
      <c r="D14" s="6"/>
      <c r="E14" s="51"/>
      <c r="F14" s="6"/>
      <c r="G14" s="27"/>
      <c r="H14" s="28"/>
      <c r="I14" s="16"/>
      <c r="J14" s="163"/>
    </row>
    <row r="15" spans="1:13" ht="44.25" customHeight="1" thickBot="1">
      <c r="A15" s="7"/>
      <c r="B15" s="52" t="s">
        <v>7</v>
      </c>
      <c r="C15" s="48" t="s">
        <v>8</v>
      </c>
      <c r="D15" s="48" t="s">
        <v>9</v>
      </c>
      <c r="E15" s="48" t="s">
        <v>10</v>
      </c>
      <c r="F15" s="48" t="s">
        <v>28</v>
      </c>
      <c r="G15" s="47" t="s">
        <v>11</v>
      </c>
      <c r="H15" s="48" t="s">
        <v>43</v>
      </c>
      <c r="I15" s="48" t="s">
        <v>44</v>
      </c>
      <c r="J15" s="49" t="s">
        <v>45</v>
      </c>
    </row>
    <row r="16" spans="1:13" s="95" customFormat="1" ht="9.9499999999999993" customHeight="1">
      <c r="A16" s="6"/>
      <c r="B16" s="162"/>
      <c r="C16" s="6"/>
      <c r="D16" s="6"/>
      <c r="E16" s="51"/>
      <c r="F16" s="6"/>
      <c r="G16" s="27"/>
      <c r="H16" s="28"/>
      <c r="I16" s="16"/>
      <c r="J16" s="163"/>
      <c r="M16" s="202" t="s">
        <v>166</v>
      </c>
    </row>
    <row r="17" spans="1:13" ht="20.100000000000001" customHeight="1" thickBot="1">
      <c r="A17" s="35"/>
      <c r="B17" s="164">
        <v>1</v>
      </c>
      <c r="C17" s="19"/>
      <c r="D17" s="19"/>
      <c r="E17" s="14" t="s">
        <v>25</v>
      </c>
      <c r="F17" s="14"/>
      <c r="G17" s="24"/>
      <c r="H17" s="22"/>
      <c r="I17" s="14"/>
      <c r="J17" s="165">
        <f>J25</f>
        <v>12973.403369520001</v>
      </c>
      <c r="M17" s="203">
        <v>1</v>
      </c>
    </row>
    <row r="18" spans="1:13" s="95" customFormat="1">
      <c r="A18" s="35"/>
      <c r="B18" s="166" t="s">
        <v>110</v>
      </c>
      <c r="C18" s="121"/>
      <c r="D18" s="121"/>
      <c r="E18" s="141" t="s">
        <v>159</v>
      </c>
      <c r="F18" s="141"/>
      <c r="G18" s="142"/>
      <c r="H18" s="143"/>
      <c r="I18" s="141"/>
      <c r="J18" s="167"/>
    </row>
    <row r="19" spans="1:13" s="95" customFormat="1" ht="63.75" outlineLevel="1">
      <c r="A19" s="35"/>
      <c r="B19" s="168" t="s">
        <v>132</v>
      </c>
      <c r="C19" s="94" t="s">
        <v>95</v>
      </c>
      <c r="D19" s="83" t="s">
        <v>41</v>
      </c>
      <c r="E19" s="92" t="s">
        <v>96</v>
      </c>
      <c r="F19" s="94" t="s">
        <v>14</v>
      </c>
      <c r="G19" s="33">
        <f>(2.4*1.2)</f>
        <v>2.88</v>
      </c>
      <c r="H19" s="100">
        <f t="shared" ref="H19:H24" si="0">M19*$M$17</f>
        <v>310.26</v>
      </c>
      <c r="I19" s="101">
        <f t="shared" ref="I19:I24" si="1">H19+(H19*$J$11)</f>
        <v>383.29520400000001</v>
      </c>
      <c r="J19" s="169">
        <f t="shared" ref="J19:J24" si="2">I19*G19</f>
        <v>1103.8901875199999</v>
      </c>
      <c r="M19" s="100">
        <v>310.26</v>
      </c>
    </row>
    <row r="20" spans="1:13" s="95" customFormat="1" ht="38.25" outlineLevel="1">
      <c r="A20" s="35"/>
      <c r="B20" s="168" t="s">
        <v>167</v>
      </c>
      <c r="C20" s="94" t="s">
        <v>171</v>
      </c>
      <c r="D20" s="83" t="s">
        <v>41</v>
      </c>
      <c r="E20" s="92" t="s">
        <v>172</v>
      </c>
      <c r="F20" s="94" t="s">
        <v>99</v>
      </c>
      <c r="G20" s="33">
        <v>1</v>
      </c>
      <c r="H20" s="100">
        <f t="shared" si="0"/>
        <v>7988.93</v>
      </c>
      <c r="I20" s="101">
        <f t="shared" si="1"/>
        <v>9869.5241220000007</v>
      </c>
      <c r="J20" s="169">
        <f t="shared" si="2"/>
        <v>9869.5241220000007</v>
      </c>
      <c r="M20" s="204">
        <v>7988.93</v>
      </c>
    </row>
    <row r="21" spans="1:13" s="95" customFormat="1" ht="38.25" outlineLevel="1">
      <c r="A21" s="35"/>
      <c r="B21" s="168" t="s">
        <v>168</v>
      </c>
      <c r="C21" s="94" t="s">
        <v>173</v>
      </c>
      <c r="D21" s="83" t="s">
        <v>41</v>
      </c>
      <c r="E21" s="92" t="s">
        <v>174</v>
      </c>
      <c r="F21" s="94" t="s">
        <v>99</v>
      </c>
      <c r="G21" s="33">
        <v>1</v>
      </c>
      <c r="H21" s="100">
        <f t="shared" si="0"/>
        <v>399.5</v>
      </c>
      <c r="I21" s="101">
        <f t="shared" si="1"/>
        <v>493.54230000000001</v>
      </c>
      <c r="J21" s="169">
        <f t="shared" si="2"/>
        <v>493.54230000000001</v>
      </c>
      <c r="M21" s="204">
        <v>399.5</v>
      </c>
    </row>
    <row r="22" spans="1:13" s="95" customFormat="1" ht="38.25" outlineLevel="1">
      <c r="A22" s="35"/>
      <c r="B22" s="168" t="s">
        <v>169</v>
      </c>
      <c r="C22" s="94" t="s">
        <v>175</v>
      </c>
      <c r="D22" s="83" t="s">
        <v>41</v>
      </c>
      <c r="E22" s="92" t="s">
        <v>176</v>
      </c>
      <c r="F22" s="94" t="s">
        <v>99</v>
      </c>
      <c r="G22" s="33">
        <v>1</v>
      </c>
      <c r="H22" s="100">
        <f t="shared" si="0"/>
        <v>1204.72</v>
      </c>
      <c r="I22" s="101">
        <f t="shared" si="1"/>
        <v>1488.3110879999999</v>
      </c>
      <c r="J22" s="169">
        <f t="shared" si="2"/>
        <v>1488.3110879999999</v>
      </c>
      <c r="M22" s="204">
        <v>1204.72</v>
      </c>
    </row>
    <row r="23" spans="1:13" s="95" customFormat="1" ht="51" outlineLevel="1">
      <c r="A23" s="35"/>
      <c r="B23" s="168" t="s">
        <v>170</v>
      </c>
      <c r="C23" s="94">
        <v>90100</v>
      </c>
      <c r="D23" s="94" t="s">
        <v>38</v>
      </c>
      <c r="E23" s="92" t="s">
        <v>177</v>
      </c>
      <c r="F23" s="94" t="s">
        <v>64</v>
      </c>
      <c r="G23" s="33">
        <v>1</v>
      </c>
      <c r="H23" s="100">
        <f t="shared" si="0"/>
        <v>14.68</v>
      </c>
      <c r="I23" s="101">
        <f t="shared" si="1"/>
        <v>18.135672</v>
      </c>
      <c r="J23" s="169">
        <f t="shared" si="2"/>
        <v>18.135672</v>
      </c>
      <c r="M23" s="204">
        <v>14.68</v>
      </c>
    </row>
    <row r="24" spans="1:13" s="95" customFormat="1" ht="25.5" outlineLevel="1">
      <c r="A24" s="35"/>
      <c r="B24" s="168" t="s">
        <v>178</v>
      </c>
      <c r="C24" s="94" t="s">
        <v>179</v>
      </c>
      <c r="D24" s="83" t="s">
        <v>41</v>
      </c>
      <c r="E24" s="92" t="s">
        <v>180</v>
      </c>
      <c r="F24" s="94" t="s">
        <v>64</v>
      </c>
      <c r="G24" s="33">
        <v>1</v>
      </c>
      <c r="H24" s="100">
        <f t="shared" si="0"/>
        <v>45.49</v>
      </c>
      <c r="I24" s="101">
        <f t="shared" si="1"/>
        <v>56.198346000000001</v>
      </c>
      <c r="J24" s="169">
        <f t="shared" si="2"/>
        <v>56.198346000000001</v>
      </c>
      <c r="M24" s="204">
        <v>45.49</v>
      </c>
    </row>
    <row r="25" spans="1:13" ht="20.100000000000001" customHeight="1" outlineLevel="1">
      <c r="A25" s="35"/>
      <c r="B25" s="170"/>
      <c r="C25" s="43"/>
      <c r="D25" s="43"/>
      <c r="E25" s="43"/>
      <c r="F25" s="43"/>
      <c r="G25" s="43"/>
      <c r="H25" s="44" t="s">
        <v>22</v>
      </c>
      <c r="I25" s="12"/>
      <c r="J25" s="171">
        <f>SUM(J19:J23)</f>
        <v>12973.403369520001</v>
      </c>
      <c r="M25" s="44" t="s">
        <v>22</v>
      </c>
    </row>
    <row r="26" spans="1:13" s="95" customFormat="1" ht="9.9499999999999993" customHeight="1">
      <c r="A26" s="6"/>
      <c r="B26" s="162"/>
      <c r="C26" s="6"/>
      <c r="D26" s="6"/>
      <c r="E26" s="51"/>
      <c r="F26" s="6"/>
      <c r="G26" s="27"/>
      <c r="H26" s="28"/>
      <c r="I26" s="16"/>
      <c r="J26" s="163"/>
      <c r="M26" s="28"/>
    </row>
    <row r="27" spans="1:13" s="95" customFormat="1">
      <c r="A27" s="6"/>
      <c r="B27" s="164">
        <v>2</v>
      </c>
      <c r="C27" s="19"/>
      <c r="D27" s="19"/>
      <c r="E27" s="14" t="s">
        <v>181</v>
      </c>
      <c r="F27" s="14"/>
      <c r="G27" s="24"/>
      <c r="H27" s="22"/>
      <c r="I27" s="14"/>
      <c r="J27" s="165">
        <f>J32</f>
        <v>126572.50549499999</v>
      </c>
      <c r="M27" s="22"/>
    </row>
    <row r="28" spans="1:13" s="95" customFormat="1" ht="25.5">
      <c r="A28" s="6"/>
      <c r="B28" s="168" t="s">
        <v>107</v>
      </c>
      <c r="C28" s="94">
        <v>97103</v>
      </c>
      <c r="D28" s="94" t="s">
        <v>38</v>
      </c>
      <c r="E28" s="92" t="s">
        <v>182</v>
      </c>
      <c r="F28" s="94" t="s">
        <v>14</v>
      </c>
      <c r="G28" s="33">
        <v>329.6</v>
      </c>
      <c r="H28" s="100">
        <f t="shared" ref="H28:H29" si="3">M28*$M$17</f>
        <v>279.81</v>
      </c>
      <c r="I28" s="101">
        <f>H28+(H28*$J$11)</f>
        <v>345.67727400000001</v>
      </c>
      <c r="J28" s="169">
        <f>I28*G28</f>
        <v>113935.22951040001</v>
      </c>
      <c r="M28" s="22">
        <v>279.81</v>
      </c>
    </row>
    <row r="29" spans="1:13" s="95" customFormat="1" ht="25.5">
      <c r="A29" s="6"/>
      <c r="B29" s="168" t="s">
        <v>108</v>
      </c>
      <c r="C29" s="94" t="s">
        <v>185</v>
      </c>
      <c r="D29" s="94" t="s">
        <v>41</v>
      </c>
      <c r="E29" s="92" t="s">
        <v>186</v>
      </c>
      <c r="F29" s="94" t="s">
        <v>14</v>
      </c>
      <c r="G29" s="33">
        <v>329.6</v>
      </c>
      <c r="H29" s="100">
        <f t="shared" si="3"/>
        <v>20.75</v>
      </c>
      <c r="I29" s="101">
        <f>H29+(H29*$J$11)</f>
        <v>25.634550000000001</v>
      </c>
      <c r="J29" s="169">
        <f>I29*G29</f>
        <v>8449.14768</v>
      </c>
      <c r="M29" s="100">
        <v>20.75</v>
      </c>
    </row>
    <row r="30" spans="1:13" s="95" customFormat="1" ht="25.5">
      <c r="A30" s="6"/>
      <c r="B30" s="168" t="s">
        <v>109</v>
      </c>
      <c r="C30" s="94">
        <v>98562</v>
      </c>
      <c r="D30" s="89" t="s">
        <v>38</v>
      </c>
      <c r="E30" s="92" t="s">
        <v>211</v>
      </c>
      <c r="F30" s="89" t="s">
        <v>14</v>
      </c>
      <c r="G30" s="33">
        <v>44.6</v>
      </c>
      <c r="H30" s="100">
        <f t="shared" ref="H30:H31" si="4">M30*$M$17</f>
        <v>48.07</v>
      </c>
      <c r="I30" s="101">
        <f t="shared" ref="I30:I31" si="5">H30+(H30*$J$11)</f>
        <v>59.385677999999999</v>
      </c>
      <c r="J30" s="169">
        <f t="shared" ref="J30:J31" si="6">I30*G30</f>
        <v>2648.6012387999999</v>
      </c>
      <c r="M30" s="100">
        <v>48.07</v>
      </c>
    </row>
    <row r="31" spans="1:13" s="95" customFormat="1">
      <c r="A31" s="6"/>
      <c r="B31" s="168" t="s">
        <v>111</v>
      </c>
      <c r="C31" s="94">
        <v>98557</v>
      </c>
      <c r="D31" s="89" t="s">
        <v>38</v>
      </c>
      <c r="E31" s="92" t="s">
        <v>212</v>
      </c>
      <c r="F31" s="89" t="s">
        <v>14</v>
      </c>
      <c r="G31" s="33">
        <v>31.1</v>
      </c>
      <c r="H31" s="100">
        <f t="shared" si="4"/>
        <v>40.07</v>
      </c>
      <c r="I31" s="101">
        <f t="shared" si="5"/>
        <v>49.502477999999996</v>
      </c>
      <c r="J31" s="169">
        <f t="shared" si="6"/>
        <v>1539.5270657999999</v>
      </c>
      <c r="M31" s="100">
        <v>40.07</v>
      </c>
    </row>
    <row r="32" spans="1:13" s="95" customFormat="1">
      <c r="A32" s="6"/>
      <c r="B32" s="170"/>
      <c r="C32" s="43"/>
      <c r="D32" s="43"/>
      <c r="E32" s="43"/>
      <c r="F32" s="43"/>
      <c r="G32" s="43"/>
      <c r="H32" s="44" t="s">
        <v>22</v>
      </c>
      <c r="I32" s="12"/>
      <c r="J32" s="171">
        <f>SUM(J28:J31)</f>
        <v>126572.50549499999</v>
      </c>
      <c r="M32" s="44" t="s">
        <v>22</v>
      </c>
    </row>
    <row r="33" spans="1:13" s="95" customFormat="1" ht="9.9499999999999993" customHeight="1">
      <c r="A33" s="6"/>
      <c r="B33" s="172"/>
      <c r="C33" s="117"/>
      <c r="D33" s="117"/>
      <c r="E33" s="117"/>
      <c r="F33" s="117"/>
      <c r="G33" s="117"/>
      <c r="H33" s="118"/>
      <c r="I33" s="117"/>
      <c r="J33" s="173"/>
      <c r="M33" s="118"/>
    </row>
    <row r="34" spans="1:13" s="95" customFormat="1">
      <c r="A34" s="6"/>
      <c r="B34" s="164">
        <v>3</v>
      </c>
      <c r="C34" s="19"/>
      <c r="D34" s="19"/>
      <c r="E34" s="14" t="s">
        <v>183</v>
      </c>
      <c r="F34" s="14"/>
      <c r="G34" s="24"/>
      <c r="H34" s="22"/>
      <c r="I34" s="14"/>
      <c r="J34" s="165">
        <f>J38</f>
        <v>132782.88723839997</v>
      </c>
      <c r="M34" s="22"/>
    </row>
    <row r="35" spans="1:13" s="95" customFormat="1" ht="38.25">
      <c r="A35" s="6"/>
      <c r="B35" s="168" t="s">
        <v>50</v>
      </c>
      <c r="C35" s="94">
        <v>101964</v>
      </c>
      <c r="D35" s="94" t="s">
        <v>38</v>
      </c>
      <c r="E35" s="92" t="s">
        <v>184</v>
      </c>
      <c r="F35" s="94" t="s">
        <v>14</v>
      </c>
      <c r="G35" s="33">
        <v>336</v>
      </c>
      <c r="H35" s="100">
        <f t="shared" ref="H35:H37" si="7">M35*$M$17</f>
        <v>215.76</v>
      </c>
      <c r="I35" s="101">
        <f>H35+(H35*$J$11)</f>
        <v>266.54990399999997</v>
      </c>
      <c r="J35" s="169">
        <f>I35*G35</f>
        <v>89560.767743999982</v>
      </c>
      <c r="M35" s="100">
        <v>215.76</v>
      </c>
    </row>
    <row r="36" spans="1:13" s="95" customFormat="1" ht="25.5">
      <c r="A36" s="6"/>
      <c r="B36" s="168" t="s">
        <v>51</v>
      </c>
      <c r="C36" s="94" t="s">
        <v>185</v>
      </c>
      <c r="D36" s="94" t="s">
        <v>41</v>
      </c>
      <c r="E36" s="92" t="s">
        <v>186</v>
      </c>
      <c r="F36" s="94" t="s">
        <v>14</v>
      </c>
      <c r="G36" s="33">
        <v>336</v>
      </c>
      <c r="H36" s="100">
        <f t="shared" si="7"/>
        <v>20.75</v>
      </c>
      <c r="I36" s="101">
        <f>H36+(H36*$J$11)</f>
        <v>25.634550000000001</v>
      </c>
      <c r="J36" s="169">
        <f>I36*G36</f>
        <v>8613.2088000000003</v>
      </c>
      <c r="M36" s="100">
        <v>20.75</v>
      </c>
    </row>
    <row r="37" spans="1:13" s="95" customFormat="1" ht="25.5">
      <c r="A37" s="6"/>
      <c r="B37" s="168" t="s">
        <v>97</v>
      </c>
      <c r="C37" s="94" t="s">
        <v>133</v>
      </c>
      <c r="D37" s="94" t="s">
        <v>38</v>
      </c>
      <c r="E37" s="92" t="s">
        <v>134</v>
      </c>
      <c r="F37" s="94" t="s">
        <v>64</v>
      </c>
      <c r="G37" s="33">
        <f>(336*0.12)</f>
        <v>40.32</v>
      </c>
      <c r="H37" s="100">
        <f t="shared" si="7"/>
        <v>694.8</v>
      </c>
      <c r="I37" s="101">
        <f>H37+(H37*$J$11)</f>
        <v>858.35591999999997</v>
      </c>
      <c r="J37" s="169">
        <f>I37*G37</f>
        <v>34608.910694400001</v>
      </c>
      <c r="M37" s="100">
        <v>694.8</v>
      </c>
    </row>
    <row r="38" spans="1:13" s="95" customFormat="1">
      <c r="A38" s="6"/>
      <c r="B38" s="170"/>
      <c r="C38" s="43"/>
      <c r="D38" s="43"/>
      <c r="E38" s="43"/>
      <c r="F38" s="43"/>
      <c r="G38" s="43"/>
      <c r="H38" s="44" t="s">
        <v>22</v>
      </c>
      <c r="I38" s="12"/>
      <c r="J38" s="171">
        <f>SUM(J35:J37)</f>
        <v>132782.88723839997</v>
      </c>
      <c r="M38" s="44" t="s">
        <v>22</v>
      </c>
    </row>
    <row r="39" spans="1:13" s="95" customFormat="1" ht="9.9499999999999993" customHeight="1">
      <c r="A39" s="6"/>
      <c r="B39" s="162"/>
      <c r="C39" s="6"/>
      <c r="D39" s="6"/>
      <c r="E39" s="51"/>
      <c r="F39" s="6"/>
      <c r="G39" s="27"/>
      <c r="H39" s="28"/>
      <c r="I39" s="16"/>
      <c r="J39" s="163"/>
      <c r="M39" s="28"/>
    </row>
    <row r="40" spans="1:13" s="95" customFormat="1">
      <c r="A40" s="6"/>
      <c r="B40" s="164">
        <v>4</v>
      </c>
      <c r="C40" s="19"/>
      <c r="D40" s="19"/>
      <c r="E40" s="14" t="s">
        <v>21</v>
      </c>
      <c r="F40" s="14"/>
      <c r="G40" s="24"/>
      <c r="H40" s="22"/>
      <c r="I40" s="14"/>
      <c r="J40" s="165">
        <f>J43</f>
        <v>210126.9468375</v>
      </c>
      <c r="M40" s="22"/>
    </row>
    <row r="41" spans="1:13" s="95" customFormat="1" ht="38.25">
      <c r="A41" s="6"/>
      <c r="B41" s="168" t="s">
        <v>52</v>
      </c>
      <c r="C41" s="94" t="s">
        <v>187</v>
      </c>
      <c r="D41" s="83" t="s">
        <v>188</v>
      </c>
      <c r="E41" s="92" t="s">
        <v>190</v>
      </c>
      <c r="F41" s="94" t="s">
        <v>14</v>
      </c>
      <c r="G41" s="33">
        <v>619.15</v>
      </c>
      <c r="H41" s="100">
        <f t="shared" ref="H41:H42" si="8">M41*$M$17</f>
        <v>252.45</v>
      </c>
      <c r="I41" s="101">
        <f>H41+(H41*$J$11)</f>
        <v>311.87673000000001</v>
      </c>
      <c r="J41" s="169">
        <f>I41*G41</f>
        <v>193098.47737949999</v>
      </c>
      <c r="M41" s="100">
        <v>252.45</v>
      </c>
    </row>
    <row r="42" spans="1:13" s="95" customFormat="1" ht="38.25">
      <c r="A42" s="6"/>
      <c r="B42" s="168" t="s">
        <v>98</v>
      </c>
      <c r="C42" s="94" t="s">
        <v>189</v>
      </c>
      <c r="D42" s="83" t="s">
        <v>188</v>
      </c>
      <c r="E42" s="92" t="s">
        <v>191</v>
      </c>
      <c r="F42" s="94" t="s">
        <v>14</v>
      </c>
      <c r="G42" s="33">
        <v>54.6</v>
      </c>
      <c r="H42" s="100">
        <f t="shared" si="8"/>
        <v>252.45</v>
      </c>
      <c r="I42" s="101">
        <f>H42+(H42*$J$11)</f>
        <v>311.87673000000001</v>
      </c>
      <c r="J42" s="169">
        <f>I42*G42</f>
        <v>17028.469458</v>
      </c>
      <c r="M42" s="100">
        <v>252.45</v>
      </c>
    </row>
    <row r="43" spans="1:13" s="95" customFormat="1">
      <c r="A43" s="6"/>
      <c r="B43" s="170"/>
      <c r="C43" s="43"/>
      <c r="D43" s="43"/>
      <c r="E43" s="43"/>
      <c r="F43" s="43"/>
      <c r="G43" s="43"/>
      <c r="H43" s="44" t="s">
        <v>22</v>
      </c>
      <c r="I43" s="12"/>
      <c r="J43" s="171">
        <f>SUM(J41:J42)</f>
        <v>210126.9468375</v>
      </c>
      <c r="M43" s="44" t="s">
        <v>22</v>
      </c>
    </row>
    <row r="44" spans="1:13" s="95" customFormat="1">
      <c r="A44" s="6"/>
      <c r="B44" s="172"/>
      <c r="C44" s="117"/>
      <c r="D44" s="117"/>
      <c r="E44" s="117"/>
      <c r="F44" s="117"/>
      <c r="G44" s="117"/>
      <c r="H44" s="118"/>
      <c r="I44" s="117"/>
      <c r="J44" s="173"/>
      <c r="M44" s="118"/>
    </row>
    <row r="45" spans="1:13" ht="20.100000000000001" customHeight="1">
      <c r="A45" s="35"/>
      <c r="B45" s="164">
        <v>5</v>
      </c>
      <c r="C45" s="19"/>
      <c r="D45" s="19"/>
      <c r="E45" s="14" t="s">
        <v>26</v>
      </c>
      <c r="F45" s="14"/>
      <c r="G45" s="22"/>
      <c r="H45" s="22"/>
      <c r="I45" s="14"/>
      <c r="J45" s="165">
        <f>J61</f>
        <v>59532.669351119999</v>
      </c>
      <c r="M45" s="22"/>
    </row>
    <row r="46" spans="1:13" s="13" customFormat="1" ht="20.100000000000001" customHeight="1" outlineLevel="1">
      <c r="A46" s="35"/>
      <c r="B46" s="166" t="s">
        <v>53</v>
      </c>
      <c r="C46" s="121"/>
      <c r="D46" s="121"/>
      <c r="E46" s="122" t="s">
        <v>60</v>
      </c>
      <c r="F46" s="122"/>
      <c r="G46" s="123"/>
      <c r="H46" s="123"/>
      <c r="I46" s="124"/>
      <c r="J46" s="175"/>
      <c r="M46" s="123"/>
    </row>
    <row r="47" spans="1:13" s="95" customFormat="1" ht="25.5" outlineLevel="1">
      <c r="A47" s="35"/>
      <c r="B47" s="176" t="s">
        <v>62</v>
      </c>
      <c r="C47" s="86">
        <v>94569</v>
      </c>
      <c r="D47" s="83" t="s">
        <v>38</v>
      </c>
      <c r="E47" s="93" t="s">
        <v>197</v>
      </c>
      <c r="F47" s="89" t="s">
        <v>14</v>
      </c>
      <c r="G47" s="33">
        <v>16.5</v>
      </c>
      <c r="H47" s="100">
        <f t="shared" ref="H47:H48" si="9">M47*$M$17</f>
        <v>684.38</v>
      </c>
      <c r="I47" s="101">
        <f t="shared" ref="I47" si="10">H47+(H47*$J$11)</f>
        <v>845.48305200000004</v>
      </c>
      <c r="J47" s="169">
        <f t="shared" ref="J47" si="11">I47*G47</f>
        <v>13950.470358</v>
      </c>
      <c r="M47" s="100">
        <v>684.38</v>
      </c>
    </row>
    <row r="48" spans="1:13" s="95" customFormat="1" ht="38.25" outlineLevel="1">
      <c r="A48" s="35"/>
      <c r="B48" s="176" t="s">
        <v>65</v>
      </c>
      <c r="C48" s="86">
        <v>94573</v>
      </c>
      <c r="D48" s="83" t="s">
        <v>41</v>
      </c>
      <c r="E48" s="93" t="s">
        <v>198</v>
      </c>
      <c r="F48" s="89" t="s">
        <v>14</v>
      </c>
      <c r="G48" s="33">
        <v>7.56</v>
      </c>
      <c r="H48" s="100">
        <f t="shared" si="9"/>
        <v>411.02</v>
      </c>
      <c r="I48" s="101">
        <f t="shared" ref="I48" si="12">H48+(H48*$J$11)</f>
        <v>507.77410799999996</v>
      </c>
      <c r="J48" s="169">
        <f t="shared" ref="J48" si="13">I48*G48</f>
        <v>3838.7722564799997</v>
      </c>
      <c r="M48" s="100">
        <v>411.02</v>
      </c>
    </row>
    <row r="49" spans="1:13" s="95" customFormat="1" ht="20.100000000000001" customHeight="1" outlineLevel="1">
      <c r="A49" s="35"/>
      <c r="B49" s="166" t="s">
        <v>61</v>
      </c>
      <c r="C49" s="125"/>
      <c r="D49" s="125"/>
      <c r="E49" s="126" t="s">
        <v>112</v>
      </c>
      <c r="F49" s="127"/>
      <c r="G49" s="123"/>
      <c r="H49" s="123"/>
      <c r="I49" s="124"/>
      <c r="J49" s="175"/>
      <c r="M49" s="123"/>
    </row>
    <row r="50" spans="1:13" s="95" customFormat="1" ht="25.5" outlineLevel="1">
      <c r="A50" s="35"/>
      <c r="B50" s="176" t="s">
        <v>63</v>
      </c>
      <c r="C50" s="89">
        <v>100702</v>
      </c>
      <c r="D50" s="83" t="s">
        <v>38</v>
      </c>
      <c r="E50" s="93" t="s">
        <v>199</v>
      </c>
      <c r="F50" s="89" t="s">
        <v>14</v>
      </c>
      <c r="G50" s="33">
        <f>(2*2.1)</f>
        <v>4.2</v>
      </c>
      <c r="H50" s="100">
        <f t="shared" ref="H50:H56" si="14">M50*$M$17</f>
        <v>475.44</v>
      </c>
      <c r="I50" s="101">
        <f t="shared" ref="I50:I51" si="15">H50+(H50*$J$11)</f>
        <v>587.35857599999997</v>
      </c>
      <c r="J50" s="169">
        <f t="shared" ref="J50:J51" si="16">I50*G50</f>
        <v>2466.9060192000002</v>
      </c>
      <c r="M50" s="100">
        <v>475.44</v>
      </c>
    </row>
    <row r="51" spans="1:13" s="95" customFormat="1" ht="25.5" outlineLevel="1">
      <c r="A51" s="35"/>
      <c r="B51" s="176" t="s">
        <v>66</v>
      </c>
      <c r="C51" s="89">
        <v>102182</v>
      </c>
      <c r="D51" s="83" t="s">
        <v>38</v>
      </c>
      <c r="E51" s="93" t="s">
        <v>200</v>
      </c>
      <c r="F51" s="89" t="s">
        <v>99</v>
      </c>
      <c r="G51" s="33">
        <v>1</v>
      </c>
      <c r="H51" s="100">
        <f t="shared" si="14"/>
        <v>811.3</v>
      </c>
      <c r="I51" s="101">
        <f t="shared" si="15"/>
        <v>1002.2800199999999</v>
      </c>
      <c r="J51" s="169">
        <f t="shared" si="16"/>
        <v>1002.2800199999999</v>
      </c>
      <c r="M51" s="100">
        <v>811.3</v>
      </c>
    </row>
    <row r="52" spans="1:13" s="95" customFormat="1" ht="38.25" outlineLevel="1">
      <c r="A52" s="35"/>
      <c r="B52" s="176" t="s">
        <v>126</v>
      </c>
      <c r="C52" s="89">
        <v>90789</v>
      </c>
      <c r="D52" s="83" t="s">
        <v>38</v>
      </c>
      <c r="E52" s="93" t="s">
        <v>201</v>
      </c>
      <c r="F52" s="89" t="s">
        <v>99</v>
      </c>
      <c r="G52" s="33">
        <v>1</v>
      </c>
      <c r="H52" s="100">
        <f t="shared" si="14"/>
        <v>736.5</v>
      </c>
      <c r="I52" s="101">
        <f t="shared" ref="I52:I54" si="17">H52+(H52*$J$11)</f>
        <v>909.87210000000005</v>
      </c>
      <c r="J52" s="169">
        <f t="shared" ref="J52:J54" si="18">I52*G52</f>
        <v>909.87210000000005</v>
      </c>
      <c r="M52" s="100">
        <v>736.5</v>
      </c>
    </row>
    <row r="53" spans="1:13" s="95" customFormat="1" ht="38.25" outlineLevel="1">
      <c r="A53" s="35"/>
      <c r="B53" s="176" t="s">
        <v>127</v>
      </c>
      <c r="C53" s="89">
        <v>90793</v>
      </c>
      <c r="D53" s="83" t="s">
        <v>38</v>
      </c>
      <c r="E53" s="93" t="s">
        <v>202</v>
      </c>
      <c r="F53" s="89" t="s">
        <v>99</v>
      </c>
      <c r="G53" s="33">
        <v>18</v>
      </c>
      <c r="H53" s="100">
        <f t="shared" si="14"/>
        <v>946.67</v>
      </c>
      <c r="I53" s="101">
        <f t="shared" si="17"/>
        <v>1169.516118</v>
      </c>
      <c r="J53" s="169">
        <f t="shared" si="18"/>
        <v>21051.290123999999</v>
      </c>
      <c r="M53" s="100">
        <v>946.67</v>
      </c>
    </row>
    <row r="54" spans="1:13" s="95" customFormat="1" ht="25.5" outlineLevel="1">
      <c r="A54" s="35"/>
      <c r="B54" s="176" t="s">
        <v>136</v>
      </c>
      <c r="C54" s="89">
        <v>91304</v>
      </c>
      <c r="D54" s="83" t="s">
        <v>38</v>
      </c>
      <c r="E54" s="93" t="s">
        <v>203</v>
      </c>
      <c r="F54" s="89" t="s">
        <v>99</v>
      </c>
      <c r="G54" s="33">
        <v>14</v>
      </c>
      <c r="H54" s="100">
        <f t="shared" si="14"/>
        <v>108.94</v>
      </c>
      <c r="I54" s="101">
        <f t="shared" si="17"/>
        <v>134.584476</v>
      </c>
      <c r="J54" s="169">
        <f t="shared" si="18"/>
        <v>1884.1826639999999</v>
      </c>
      <c r="M54" s="100">
        <v>108.94</v>
      </c>
    </row>
    <row r="55" spans="1:13" s="95" customFormat="1" ht="25.5" outlineLevel="1">
      <c r="A55" s="35"/>
      <c r="B55" s="176" t="s">
        <v>137</v>
      </c>
      <c r="C55" s="89">
        <v>91305</v>
      </c>
      <c r="D55" s="83" t="s">
        <v>38</v>
      </c>
      <c r="E55" s="93" t="s">
        <v>204</v>
      </c>
      <c r="F55" s="89" t="s">
        <v>99</v>
      </c>
      <c r="G55" s="33">
        <v>5</v>
      </c>
      <c r="H55" s="100">
        <f t="shared" si="14"/>
        <v>107.62</v>
      </c>
      <c r="I55" s="101">
        <f t="shared" ref="I55" si="19">H55+(H55*$J$11)</f>
        <v>132.95374800000002</v>
      </c>
      <c r="J55" s="169">
        <f t="shared" ref="J55" si="20">I55*G55</f>
        <v>664.76874000000009</v>
      </c>
      <c r="M55" s="100">
        <v>107.62</v>
      </c>
    </row>
    <row r="56" spans="1:13" s="95" customFormat="1" outlineLevel="1">
      <c r="A56" s="35"/>
      <c r="B56" s="176" t="s">
        <v>139</v>
      </c>
      <c r="C56" s="89">
        <v>100701</v>
      </c>
      <c r="D56" s="83" t="s">
        <v>38</v>
      </c>
      <c r="E56" s="93" t="s">
        <v>205</v>
      </c>
      <c r="F56" s="89" t="s">
        <v>14</v>
      </c>
      <c r="G56" s="33">
        <v>0.48</v>
      </c>
      <c r="H56" s="100">
        <f t="shared" si="14"/>
        <v>663.84</v>
      </c>
      <c r="I56" s="101">
        <f t="shared" ref="I56" si="21">H56+(H56*$J$11)</f>
        <v>820.10793600000011</v>
      </c>
      <c r="J56" s="169">
        <f t="shared" ref="J56" si="22">I56*G56</f>
        <v>393.65180928000007</v>
      </c>
      <c r="M56" s="100">
        <v>663.84</v>
      </c>
    </row>
    <row r="57" spans="1:13" s="95" customFormat="1" outlineLevel="1">
      <c r="A57" s="35"/>
      <c r="B57" s="166" t="s">
        <v>131</v>
      </c>
      <c r="C57" s="125"/>
      <c r="D57" s="125"/>
      <c r="E57" s="126" t="s">
        <v>130</v>
      </c>
      <c r="F57" s="127"/>
      <c r="G57" s="123"/>
      <c r="H57" s="123"/>
      <c r="I57" s="124"/>
      <c r="J57" s="175"/>
      <c r="M57" s="123"/>
    </row>
    <row r="58" spans="1:13" s="95" customFormat="1" ht="25.5" outlineLevel="1">
      <c r="A58" s="35"/>
      <c r="B58" s="176" t="s">
        <v>128</v>
      </c>
      <c r="C58" s="89" t="s">
        <v>206</v>
      </c>
      <c r="D58" s="94" t="s">
        <v>41</v>
      </c>
      <c r="E58" s="93" t="s">
        <v>207</v>
      </c>
      <c r="F58" s="89" t="s">
        <v>16</v>
      </c>
      <c r="G58" s="33">
        <f>(12.8)-(3)</f>
        <v>9.8000000000000007</v>
      </c>
      <c r="H58" s="100">
        <f t="shared" ref="H58:H60" si="23">M58*$M$17</f>
        <v>333.01</v>
      </c>
      <c r="I58" s="101">
        <f t="shared" ref="I58:I60" si="24">H58+(H58*$J$11)</f>
        <v>411.400554</v>
      </c>
      <c r="J58" s="169">
        <f t="shared" ref="J58:J60" si="25">I58*G58</f>
        <v>4031.7254292000002</v>
      </c>
      <c r="M58" s="100">
        <v>333.01</v>
      </c>
    </row>
    <row r="59" spans="1:13" s="95" customFormat="1" outlineLevel="1">
      <c r="A59" s="35"/>
      <c r="B59" s="176" t="s">
        <v>129</v>
      </c>
      <c r="C59" s="89" t="s">
        <v>138</v>
      </c>
      <c r="D59" s="94" t="s">
        <v>41</v>
      </c>
      <c r="E59" s="93" t="s">
        <v>210</v>
      </c>
      <c r="F59" s="89" t="s">
        <v>14</v>
      </c>
      <c r="G59" s="33">
        <f>(3*2.2)</f>
        <v>6.6000000000000005</v>
      </c>
      <c r="H59" s="100">
        <f t="shared" si="23"/>
        <v>396.48</v>
      </c>
      <c r="I59" s="101">
        <f t="shared" si="24"/>
        <v>489.81139200000001</v>
      </c>
      <c r="J59" s="169">
        <f t="shared" si="25"/>
        <v>3232.7551872000004</v>
      </c>
      <c r="M59" s="100">
        <v>396.48</v>
      </c>
    </row>
    <row r="60" spans="1:13" s="95" customFormat="1" outlineLevel="1">
      <c r="A60" s="35"/>
      <c r="B60" s="176" t="s">
        <v>135</v>
      </c>
      <c r="C60" s="89" t="s">
        <v>208</v>
      </c>
      <c r="D60" s="94" t="s">
        <v>41</v>
      </c>
      <c r="E60" s="93" t="s">
        <v>209</v>
      </c>
      <c r="F60" s="89" t="s">
        <v>14</v>
      </c>
      <c r="G60" s="33">
        <f>((12.8+3)*2.2)</f>
        <v>34.760000000000005</v>
      </c>
      <c r="H60" s="100">
        <f t="shared" si="23"/>
        <v>142.19</v>
      </c>
      <c r="I60" s="101">
        <f t="shared" si="24"/>
        <v>175.66152599999998</v>
      </c>
      <c r="J60" s="169">
        <f t="shared" si="25"/>
        <v>6105.9946437600001</v>
      </c>
      <c r="M60" s="100">
        <v>142.19</v>
      </c>
    </row>
    <row r="61" spans="1:13" ht="20.100000000000001" customHeight="1" outlineLevel="1">
      <c r="A61" s="35"/>
      <c r="B61" s="170"/>
      <c r="C61" s="43"/>
      <c r="D61" s="43"/>
      <c r="E61" s="43"/>
      <c r="F61" s="43"/>
      <c r="G61" s="43"/>
      <c r="H61" s="44" t="s">
        <v>22</v>
      </c>
      <c r="I61" s="12"/>
      <c r="J61" s="177">
        <f>SUM(J46:J60)</f>
        <v>59532.669351119999</v>
      </c>
      <c r="M61" s="44" t="s">
        <v>22</v>
      </c>
    </row>
    <row r="62" spans="1:13" s="95" customFormat="1" ht="9.9499999999999993" customHeight="1">
      <c r="A62" s="6"/>
      <c r="B62" s="162"/>
      <c r="C62" s="6"/>
      <c r="D62" s="6"/>
      <c r="E62" s="51"/>
      <c r="F62" s="6"/>
      <c r="G62" s="27"/>
      <c r="H62" s="28"/>
      <c r="I62" s="16"/>
      <c r="J62" s="163"/>
      <c r="M62" s="28"/>
    </row>
    <row r="63" spans="1:13" ht="20.100000000000001" customHeight="1">
      <c r="A63" s="35"/>
      <c r="B63" s="164">
        <v>6</v>
      </c>
      <c r="C63" s="19"/>
      <c r="D63" s="19"/>
      <c r="E63" s="14" t="s">
        <v>27</v>
      </c>
      <c r="F63" s="14"/>
      <c r="G63" s="22"/>
      <c r="H63" s="22"/>
      <c r="I63" s="14"/>
      <c r="J63" s="165">
        <f>J72</f>
        <v>81044.104836299986</v>
      </c>
      <c r="M63" s="22"/>
    </row>
    <row r="64" spans="1:13" ht="38.25" outlineLevel="1">
      <c r="A64" s="35"/>
      <c r="B64" s="176" t="s">
        <v>15</v>
      </c>
      <c r="C64" s="89">
        <v>92606</v>
      </c>
      <c r="D64" s="94" t="s">
        <v>38</v>
      </c>
      <c r="E64" s="82" t="s">
        <v>192</v>
      </c>
      <c r="F64" s="94" t="s">
        <v>99</v>
      </c>
      <c r="G64" s="33">
        <v>16</v>
      </c>
      <c r="H64" s="100">
        <f t="shared" ref="H64:H71" si="26">M64*$M$17</f>
        <v>939.6</v>
      </c>
      <c r="I64" s="101">
        <f t="shared" ref="I64" si="27">H64+(H64*$J$11)</f>
        <v>1160.7818400000001</v>
      </c>
      <c r="J64" s="169">
        <f t="shared" ref="J64" si="28">I64*G64</f>
        <v>18572.509440000002</v>
      </c>
      <c r="M64" s="100">
        <v>939.6</v>
      </c>
    </row>
    <row r="65" spans="1:13" s="95" customFormat="1" ht="38.25" outlineLevel="1">
      <c r="A65" s="35"/>
      <c r="B65" s="176" t="s">
        <v>18</v>
      </c>
      <c r="C65" s="89">
        <v>92580</v>
      </c>
      <c r="D65" s="94" t="s">
        <v>38</v>
      </c>
      <c r="E65" s="93" t="s">
        <v>193</v>
      </c>
      <c r="F65" s="89" t="s">
        <v>14</v>
      </c>
      <c r="G65" s="33">
        <v>329.6</v>
      </c>
      <c r="H65" s="100">
        <f t="shared" si="26"/>
        <v>49.12</v>
      </c>
      <c r="I65" s="101">
        <f t="shared" ref="I65:I66" si="29">H65+(H65*$J$11)</f>
        <v>60.682847999999993</v>
      </c>
      <c r="J65" s="169">
        <f t="shared" ref="J65:J66" si="30">I65*G65</f>
        <v>20001.066700799998</v>
      </c>
      <c r="M65" s="100">
        <v>49.12</v>
      </c>
    </row>
    <row r="66" spans="1:13" s="95" customFormat="1" ht="25.5" outlineLevel="1">
      <c r="A66" s="35"/>
      <c r="B66" s="176" t="s">
        <v>101</v>
      </c>
      <c r="C66" s="89">
        <v>94213</v>
      </c>
      <c r="D66" s="94" t="s">
        <v>38</v>
      </c>
      <c r="E66" s="93" t="s">
        <v>194</v>
      </c>
      <c r="F66" s="89" t="s">
        <v>14</v>
      </c>
      <c r="G66" s="33">
        <v>329.6</v>
      </c>
      <c r="H66" s="100">
        <f t="shared" si="26"/>
        <v>61.75</v>
      </c>
      <c r="I66" s="101">
        <f t="shared" si="29"/>
        <v>76.28595</v>
      </c>
      <c r="J66" s="169">
        <f t="shared" si="30"/>
        <v>25143.849120000003</v>
      </c>
      <c r="M66" s="100">
        <v>61.75</v>
      </c>
    </row>
    <row r="67" spans="1:13" s="95" customFormat="1" ht="24" customHeight="1" outlineLevel="1">
      <c r="A67" s="35"/>
      <c r="B67" s="176" t="s">
        <v>160</v>
      </c>
      <c r="C67" s="89">
        <v>94228</v>
      </c>
      <c r="D67" s="94" t="s">
        <v>38</v>
      </c>
      <c r="E67" s="93" t="s">
        <v>141</v>
      </c>
      <c r="F67" s="89" t="s">
        <v>16</v>
      </c>
      <c r="G67" s="33">
        <v>27</v>
      </c>
      <c r="H67" s="100">
        <f t="shared" si="26"/>
        <v>92.73</v>
      </c>
      <c r="I67" s="101">
        <f t="shared" ref="I67:I70" si="31">H67+(H67*$J$11)</f>
        <v>114.55864200000001</v>
      </c>
      <c r="J67" s="169">
        <f t="shared" ref="J67:J70" si="32">I67*G67</f>
        <v>3093.0833340000004</v>
      </c>
      <c r="M67" s="100">
        <v>92.73</v>
      </c>
    </row>
    <row r="68" spans="1:13" s="95" customFormat="1" ht="24" customHeight="1" outlineLevel="1">
      <c r="A68" s="35"/>
      <c r="B68" s="176" t="s">
        <v>161</v>
      </c>
      <c r="C68" s="89">
        <v>100327</v>
      </c>
      <c r="D68" s="94" t="s">
        <v>38</v>
      </c>
      <c r="E68" s="93" t="s">
        <v>140</v>
      </c>
      <c r="F68" s="89" t="s">
        <v>16</v>
      </c>
      <c r="G68" s="33">
        <v>95</v>
      </c>
      <c r="H68" s="100">
        <f t="shared" si="26"/>
        <v>61.71</v>
      </c>
      <c r="I68" s="101">
        <f t="shared" si="31"/>
        <v>76.236534000000006</v>
      </c>
      <c r="J68" s="169">
        <f t="shared" si="32"/>
        <v>7242.4707300000009</v>
      </c>
      <c r="M68" s="100">
        <v>61.71</v>
      </c>
    </row>
    <row r="69" spans="1:13" s="95" customFormat="1" ht="24" customHeight="1" outlineLevel="1">
      <c r="A69" s="35"/>
      <c r="B69" s="176" t="s">
        <v>162</v>
      </c>
      <c r="C69" s="89" t="s">
        <v>195</v>
      </c>
      <c r="D69" s="94" t="s">
        <v>41</v>
      </c>
      <c r="E69" s="93" t="s">
        <v>196</v>
      </c>
      <c r="F69" s="89" t="s">
        <v>16</v>
      </c>
      <c r="G69" s="33">
        <f>(3.5*2)</f>
        <v>7</v>
      </c>
      <c r="H69" s="100">
        <f t="shared" si="26"/>
        <v>65.84</v>
      </c>
      <c r="I69" s="101">
        <f t="shared" si="31"/>
        <v>81.338736000000011</v>
      </c>
      <c r="J69" s="169">
        <f t="shared" si="32"/>
        <v>569.37115200000005</v>
      </c>
      <c r="M69" s="100">
        <v>65.84</v>
      </c>
    </row>
    <row r="70" spans="1:13" s="95" customFormat="1" ht="24" customHeight="1" outlineLevel="1">
      <c r="A70" s="35"/>
      <c r="B70" s="176" t="s">
        <v>163</v>
      </c>
      <c r="C70" s="89">
        <v>101979</v>
      </c>
      <c r="D70" s="94" t="s">
        <v>38</v>
      </c>
      <c r="E70" s="93" t="s">
        <v>142</v>
      </c>
      <c r="F70" s="89" t="s">
        <v>16</v>
      </c>
      <c r="G70" s="33">
        <v>78</v>
      </c>
      <c r="H70" s="100">
        <f t="shared" ref="H70" si="33">M70*$M$17</f>
        <v>41.84</v>
      </c>
      <c r="I70" s="101">
        <f t="shared" si="31"/>
        <v>51.689136000000005</v>
      </c>
      <c r="J70" s="169">
        <f t="shared" si="32"/>
        <v>4031.7526080000002</v>
      </c>
      <c r="M70" s="100">
        <v>41.84</v>
      </c>
    </row>
    <row r="71" spans="1:13" s="95" customFormat="1" ht="24" customHeight="1" outlineLevel="1">
      <c r="A71" s="35"/>
      <c r="B71" s="176" t="s">
        <v>315</v>
      </c>
      <c r="C71" s="89" t="s">
        <v>316</v>
      </c>
      <c r="D71" s="94" t="s">
        <v>41</v>
      </c>
      <c r="E71" s="93" t="s">
        <v>317</v>
      </c>
      <c r="F71" s="89" t="s">
        <v>16</v>
      </c>
      <c r="G71" s="33">
        <f>25.75</f>
        <v>25.75</v>
      </c>
      <c r="H71" s="100">
        <f t="shared" si="26"/>
        <v>75.13</v>
      </c>
      <c r="I71" s="101">
        <f t="shared" ref="I71" si="34">H71+(H71*$J$11)</f>
        <v>92.815601999999998</v>
      </c>
      <c r="J71" s="169">
        <f t="shared" ref="J71" si="35">I71*G71</f>
        <v>2390.0017515</v>
      </c>
      <c r="M71" s="100">
        <v>75.13</v>
      </c>
    </row>
    <row r="72" spans="1:13" ht="20.100000000000001" customHeight="1" outlineLevel="1">
      <c r="A72" s="35"/>
      <c r="B72" s="170"/>
      <c r="C72" s="84"/>
      <c r="D72" s="43"/>
      <c r="E72" s="43"/>
      <c r="F72" s="43"/>
      <c r="G72" s="43"/>
      <c r="H72" s="44" t="s">
        <v>22</v>
      </c>
      <c r="I72" s="12"/>
      <c r="J72" s="171">
        <f>SUM(J64:J71)</f>
        <v>81044.104836299986</v>
      </c>
      <c r="M72" s="44" t="s">
        <v>22</v>
      </c>
    </row>
    <row r="73" spans="1:13" s="95" customFormat="1" ht="9.9499999999999993" customHeight="1">
      <c r="A73" s="6"/>
      <c r="B73" s="162"/>
      <c r="C73" s="6"/>
      <c r="D73" s="6"/>
      <c r="E73" s="51"/>
      <c r="F73" s="6"/>
      <c r="G73" s="27"/>
      <c r="H73" s="28"/>
      <c r="I73" s="16"/>
      <c r="J73" s="163"/>
      <c r="M73" s="28"/>
    </row>
    <row r="74" spans="1:13" ht="20.100000000000001" customHeight="1">
      <c r="A74" s="35"/>
      <c r="B74" s="164">
        <v>7</v>
      </c>
      <c r="C74" s="19"/>
      <c r="D74" s="19"/>
      <c r="E74" s="14" t="s">
        <v>30</v>
      </c>
      <c r="F74" s="14"/>
      <c r="G74" s="23"/>
      <c r="H74" s="22"/>
      <c r="I74" s="14"/>
      <c r="J74" s="165">
        <f>J82</f>
        <v>67783.229940239995</v>
      </c>
      <c r="M74" s="22"/>
    </row>
    <row r="75" spans="1:13" ht="38.25" outlineLevel="1">
      <c r="A75" s="35"/>
      <c r="B75" s="176" t="s">
        <v>113</v>
      </c>
      <c r="C75" s="85">
        <v>87273</v>
      </c>
      <c r="D75" s="94" t="s">
        <v>38</v>
      </c>
      <c r="E75" s="87" t="s">
        <v>213</v>
      </c>
      <c r="F75" s="89" t="s">
        <v>14</v>
      </c>
      <c r="G75" s="33">
        <v>155.4</v>
      </c>
      <c r="H75" s="100">
        <f t="shared" ref="H75:H79" si="36">M75*$M$17</f>
        <v>64.900000000000006</v>
      </c>
      <c r="I75" s="101">
        <f t="shared" ref="I75" si="37">H75+(H75*$J$11)</f>
        <v>80.177460000000011</v>
      </c>
      <c r="J75" s="169">
        <f t="shared" ref="J75" si="38">I75*G75</f>
        <v>12459.577284000003</v>
      </c>
      <c r="M75" s="100">
        <v>64.900000000000006</v>
      </c>
    </row>
    <row r="76" spans="1:13" s="95" customFormat="1" ht="25.5" outlineLevel="1">
      <c r="A76" s="35"/>
      <c r="B76" s="176" t="s">
        <v>114</v>
      </c>
      <c r="C76" s="85">
        <v>87416</v>
      </c>
      <c r="D76" s="94" t="s">
        <v>38</v>
      </c>
      <c r="E76" s="87" t="s">
        <v>214</v>
      </c>
      <c r="F76" s="89" t="s">
        <v>14</v>
      </c>
      <c r="G76" s="33">
        <v>285.07</v>
      </c>
      <c r="H76" s="100">
        <f t="shared" si="36"/>
        <v>39.46</v>
      </c>
      <c r="I76" s="101">
        <f t="shared" ref="I76" si="39">H76+(H76*$J$11)</f>
        <v>48.748884000000004</v>
      </c>
      <c r="J76" s="169">
        <f t="shared" ref="J76" si="40">I76*G76</f>
        <v>13896.844361880001</v>
      </c>
      <c r="M76" s="100">
        <v>39.46</v>
      </c>
    </row>
    <row r="77" spans="1:13" s="95" customFormat="1" ht="38.25" outlineLevel="1">
      <c r="A77" s="35"/>
      <c r="B77" s="176" t="s">
        <v>115</v>
      </c>
      <c r="C77" s="85">
        <v>87745</v>
      </c>
      <c r="D77" s="94" t="s">
        <v>38</v>
      </c>
      <c r="E77" s="82" t="s">
        <v>215</v>
      </c>
      <c r="F77" s="89" t="s">
        <v>14</v>
      </c>
      <c r="G77" s="33">
        <v>29.36</v>
      </c>
      <c r="H77" s="100">
        <f t="shared" si="36"/>
        <v>51.24</v>
      </c>
      <c r="I77" s="101">
        <f t="shared" ref="I77:I79" si="41">H77+(H77*$J$11)</f>
        <v>63.301895999999999</v>
      </c>
      <c r="J77" s="169">
        <f t="shared" ref="J77:J79" si="42">I77*G77</f>
        <v>1858.54366656</v>
      </c>
      <c r="M77" s="100">
        <v>51.24</v>
      </c>
    </row>
    <row r="78" spans="1:13" s="95" customFormat="1" ht="51" outlineLevel="1">
      <c r="A78" s="35"/>
      <c r="B78" s="176" t="s">
        <v>116</v>
      </c>
      <c r="C78" s="85">
        <v>87257</v>
      </c>
      <c r="D78" s="94" t="s">
        <v>38</v>
      </c>
      <c r="E78" s="82" t="s">
        <v>216</v>
      </c>
      <c r="F78" s="89" t="s">
        <v>14</v>
      </c>
      <c r="G78" s="33">
        <v>285.07</v>
      </c>
      <c r="H78" s="100">
        <f t="shared" si="36"/>
        <v>85.1</v>
      </c>
      <c r="I78" s="101">
        <f t="shared" ref="I78" si="43">H78+(H78*$J$11)</f>
        <v>105.13253999999999</v>
      </c>
      <c r="J78" s="169">
        <f t="shared" ref="J78" si="44">I78*G78</f>
        <v>29970.133177799999</v>
      </c>
      <c r="M78" s="100">
        <v>85.1</v>
      </c>
    </row>
    <row r="79" spans="1:13" s="95" customFormat="1" ht="25.5" outlineLevel="1">
      <c r="A79" s="35"/>
      <c r="B79" s="176" t="s">
        <v>117</v>
      </c>
      <c r="C79" s="85">
        <v>88650</v>
      </c>
      <c r="D79" s="94" t="s">
        <v>38</v>
      </c>
      <c r="E79" s="82" t="s">
        <v>217</v>
      </c>
      <c r="F79" s="89" t="s">
        <v>16</v>
      </c>
      <c r="G79" s="33">
        <v>250.7</v>
      </c>
      <c r="H79" s="100">
        <f t="shared" si="36"/>
        <v>15.75</v>
      </c>
      <c r="I79" s="101">
        <f t="shared" si="41"/>
        <v>19.457550000000001</v>
      </c>
      <c r="J79" s="169">
        <f t="shared" si="42"/>
        <v>4878.0077849999998</v>
      </c>
      <c r="M79" s="100">
        <v>15.75</v>
      </c>
    </row>
    <row r="80" spans="1:13" s="95" customFormat="1" outlineLevel="1">
      <c r="A80" s="35"/>
      <c r="B80" s="176" t="s">
        <v>143</v>
      </c>
      <c r="C80" s="85">
        <v>98689</v>
      </c>
      <c r="D80" s="94" t="s">
        <v>38</v>
      </c>
      <c r="E80" s="82" t="s">
        <v>257</v>
      </c>
      <c r="F80" s="89" t="s">
        <v>16</v>
      </c>
      <c r="G80" s="33">
        <v>8.5</v>
      </c>
      <c r="H80" s="100">
        <f t="shared" ref="H80:H81" si="45">M80*$M$17</f>
        <v>91.13</v>
      </c>
      <c r="I80" s="101">
        <f t="shared" ref="I80:I81" si="46">H80+(H80*$J$11)</f>
        <v>112.58200199999999</v>
      </c>
      <c r="J80" s="169">
        <f t="shared" ref="J80:J81" si="47">I80*G80</f>
        <v>956.94701699999996</v>
      </c>
      <c r="M80" s="204">
        <v>91.13</v>
      </c>
    </row>
    <row r="81" spans="1:13" s="95" customFormat="1" ht="25.5" outlineLevel="1">
      <c r="A81" s="35"/>
      <c r="B81" s="176" t="s">
        <v>144</v>
      </c>
      <c r="C81" s="85">
        <v>101965</v>
      </c>
      <c r="D81" s="94" t="s">
        <v>38</v>
      </c>
      <c r="E81" s="82" t="s">
        <v>258</v>
      </c>
      <c r="F81" s="89" t="s">
        <v>16</v>
      </c>
      <c r="G81" s="33">
        <v>28</v>
      </c>
      <c r="H81" s="100">
        <f t="shared" si="45"/>
        <v>108.79</v>
      </c>
      <c r="I81" s="101">
        <f t="shared" si="46"/>
        <v>134.39916600000001</v>
      </c>
      <c r="J81" s="169">
        <f t="shared" si="47"/>
        <v>3763.1766480000001</v>
      </c>
      <c r="M81" s="204">
        <v>108.79</v>
      </c>
    </row>
    <row r="82" spans="1:13" ht="20.100000000000001" customHeight="1" outlineLevel="1">
      <c r="A82" s="35"/>
      <c r="B82" s="170"/>
      <c r="C82" s="43"/>
      <c r="D82" s="43"/>
      <c r="E82" s="43"/>
      <c r="F82" s="43"/>
      <c r="G82" s="43"/>
      <c r="H82" s="105" t="s">
        <v>22</v>
      </c>
      <c r="I82" s="103"/>
      <c r="J82" s="171">
        <f>SUM(J75:J81)</f>
        <v>67783.229940239995</v>
      </c>
      <c r="M82" s="105" t="s">
        <v>22</v>
      </c>
    </row>
    <row r="83" spans="1:13" s="95" customFormat="1" ht="9.9499999999999993" customHeight="1">
      <c r="A83" s="6"/>
      <c r="B83" s="162"/>
      <c r="C83" s="6"/>
      <c r="D83" s="6"/>
      <c r="E83" s="51"/>
      <c r="F83" s="6"/>
      <c r="G83" s="27"/>
      <c r="H83" s="104"/>
      <c r="I83" s="104"/>
      <c r="J83" s="178"/>
      <c r="M83" s="104"/>
    </row>
    <row r="84" spans="1:13" ht="20.100000000000001" customHeight="1">
      <c r="A84" s="35"/>
      <c r="B84" s="164">
        <v>8</v>
      </c>
      <c r="C84" s="19"/>
      <c r="D84" s="19"/>
      <c r="E84" s="14" t="s">
        <v>31</v>
      </c>
      <c r="F84" s="14"/>
      <c r="G84" s="22"/>
      <c r="H84" s="102"/>
      <c r="I84" s="102"/>
      <c r="J84" s="165">
        <f>J93</f>
        <v>69634.096954740002</v>
      </c>
      <c r="M84" s="102"/>
    </row>
    <row r="85" spans="1:13" s="95" customFormat="1" ht="20.100000000000001" customHeight="1">
      <c r="A85" s="35"/>
      <c r="B85" s="176" t="s">
        <v>17</v>
      </c>
      <c r="C85" s="89">
        <v>88485</v>
      </c>
      <c r="D85" s="17" t="s">
        <v>38</v>
      </c>
      <c r="E85" s="93" t="s">
        <v>218</v>
      </c>
      <c r="F85" s="89" t="s">
        <v>14</v>
      </c>
      <c r="G85" s="33">
        <v>747.9</v>
      </c>
      <c r="H85" s="100">
        <f t="shared" ref="H85:H90" si="48">M85*$M$17</f>
        <v>4.1399999999999997</v>
      </c>
      <c r="I85" s="101">
        <f t="shared" ref="I85" si="49">H85+(H85*$J$11)</f>
        <v>5.1145559999999994</v>
      </c>
      <c r="J85" s="169">
        <f t="shared" ref="J85" si="50">I85*G85</f>
        <v>3825.1764323999996</v>
      </c>
      <c r="M85" s="100">
        <v>4.1399999999999997</v>
      </c>
    </row>
    <row r="86" spans="1:13" s="95" customFormat="1" ht="38.25">
      <c r="A86" s="35"/>
      <c r="B86" s="176" t="s">
        <v>54</v>
      </c>
      <c r="C86" s="89">
        <v>88497</v>
      </c>
      <c r="D86" s="17" t="s">
        <v>38</v>
      </c>
      <c r="E86" s="93" t="s">
        <v>219</v>
      </c>
      <c r="F86" s="89" t="s">
        <v>14</v>
      </c>
      <c r="G86" s="33">
        <v>747.9</v>
      </c>
      <c r="H86" s="100">
        <f t="shared" si="48"/>
        <v>18.29</v>
      </c>
      <c r="I86" s="101">
        <f t="shared" ref="I86" si="51">H86+(H86*$J$11)</f>
        <v>22.595465999999998</v>
      </c>
      <c r="J86" s="169">
        <f t="shared" ref="J86" si="52">I86*G86</f>
        <v>16899.149021399997</v>
      </c>
      <c r="M86" s="100">
        <v>18.29</v>
      </c>
    </row>
    <row r="87" spans="1:13" ht="24" customHeight="1" outlineLevel="1">
      <c r="A87" s="35"/>
      <c r="B87" s="176" t="s">
        <v>55</v>
      </c>
      <c r="C87" s="89">
        <v>95625</v>
      </c>
      <c r="D87" s="17" t="s">
        <v>38</v>
      </c>
      <c r="E87" s="93" t="s">
        <v>220</v>
      </c>
      <c r="F87" s="89" t="s">
        <v>14</v>
      </c>
      <c r="G87" s="33">
        <v>747.9</v>
      </c>
      <c r="H87" s="100">
        <f t="shared" si="48"/>
        <v>25.25</v>
      </c>
      <c r="I87" s="101">
        <f t="shared" ref="I87:I90" si="53">H87+(H87*$J$11)</f>
        <v>31.193850000000001</v>
      </c>
      <c r="J87" s="169">
        <f t="shared" ref="J87:J90" si="54">I87*G87</f>
        <v>23329.880415</v>
      </c>
      <c r="M87" s="100">
        <v>25.25</v>
      </c>
    </row>
    <row r="88" spans="1:13" s="95" customFormat="1" ht="24" customHeight="1" outlineLevel="1">
      <c r="A88" s="35"/>
      <c r="B88" s="176" t="s">
        <v>56</v>
      </c>
      <c r="C88" s="89">
        <v>88484</v>
      </c>
      <c r="D88" s="17" t="s">
        <v>38</v>
      </c>
      <c r="E88" s="93" t="s">
        <v>221</v>
      </c>
      <c r="F88" s="89" t="s">
        <v>14</v>
      </c>
      <c r="G88" s="33">
        <v>285.07</v>
      </c>
      <c r="H88" s="100">
        <f t="shared" si="48"/>
        <v>5.07</v>
      </c>
      <c r="I88" s="101">
        <f t="shared" ref="I88" si="55">H88+(H88*$J$11)</f>
        <v>6.2634780000000001</v>
      </c>
      <c r="J88" s="169">
        <f t="shared" ref="J88" si="56">I88*G88</f>
        <v>1785.5296734599999</v>
      </c>
      <c r="M88" s="100">
        <v>5.07</v>
      </c>
    </row>
    <row r="89" spans="1:13" ht="24" customHeight="1" outlineLevel="1">
      <c r="A89" s="35"/>
      <c r="B89" s="176" t="s">
        <v>57</v>
      </c>
      <c r="C89" s="89">
        <v>88488</v>
      </c>
      <c r="D89" s="17" t="s">
        <v>38</v>
      </c>
      <c r="E89" s="93" t="s">
        <v>222</v>
      </c>
      <c r="F89" s="89" t="s">
        <v>14</v>
      </c>
      <c r="G89" s="33">
        <v>285.07</v>
      </c>
      <c r="H89" s="100">
        <f t="shared" si="48"/>
        <v>13.89</v>
      </c>
      <c r="I89" s="101">
        <f t="shared" si="53"/>
        <v>17.159706</v>
      </c>
      <c r="J89" s="169">
        <f t="shared" si="54"/>
        <v>4891.7173894199996</v>
      </c>
      <c r="M89" s="100">
        <v>13.89</v>
      </c>
    </row>
    <row r="90" spans="1:13" s="95" customFormat="1" ht="24" customHeight="1" outlineLevel="1">
      <c r="A90" s="35"/>
      <c r="B90" s="176" t="s">
        <v>58</v>
      </c>
      <c r="C90" s="89">
        <v>88494</v>
      </c>
      <c r="D90" s="17" t="s">
        <v>38</v>
      </c>
      <c r="E90" s="93" t="s">
        <v>223</v>
      </c>
      <c r="F90" s="89" t="s">
        <v>14</v>
      </c>
      <c r="G90" s="33">
        <v>285.07</v>
      </c>
      <c r="H90" s="100">
        <f t="shared" si="48"/>
        <v>20.83</v>
      </c>
      <c r="I90" s="101">
        <f t="shared" si="53"/>
        <v>25.733381999999999</v>
      </c>
      <c r="J90" s="169">
        <f t="shared" si="54"/>
        <v>7335.8152067399997</v>
      </c>
      <c r="M90" s="100">
        <v>20.83</v>
      </c>
    </row>
    <row r="91" spans="1:13" s="95" customFormat="1" ht="24" customHeight="1" outlineLevel="1">
      <c r="A91" s="35"/>
      <c r="B91" s="176" t="s">
        <v>100</v>
      </c>
      <c r="C91" s="89">
        <v>88415</v>
      </c>
      <c r="D91" s="17" t="s">
        <v>38</v>
      </c>
      <c r="E91" s="93" t="s">
        <v>224</v>
      </c>
      <c r="F91" s="89" t="s">
        <v>14</v>
      </c>
      <c r="G91" s="33">
        <v>364.88</v>
      </c>
      <c r="H91" s="100">
        <f t="shared" ref="H91:H92" si="57">M91*$M$17</f>
        <v>3.55</v>
      </c>
      <c r="I91" s="101">
        <f t="shared" ref="I91:I92" si="58">H91+(H91*$J$11)</f>
        <v>4.3856699999999993</v>
      </c>
      <c r="J91" s="169">
        <f t="shared" ref="J91:J92" si="59">I91*G91</f>
        <v>1600.2432695999996</v>
      </c>
      <c r="M91" s="100">
        <v>3.55</v>
      </c>
    </row>
    <row r="92" spans="1:13" s="95" customFormat="1" ht="24" customHeight="1" outlineLevel="1">
      <c r="A92" s="35"/>
      <c r="B92" s="176" t="s">
        <v>165</v>
      </c>
      <c r="C92" s="89">
        <v>88431</v>
      </c>
      <c r="D92" s="17" t="s">
        <v>38</v>
      </c>
      <c r="E92" s="93" t="s">
        <v>225</v>
      </c>
      <c r="F92" s="89" t="s">
        <v>14</v>
      </c>
      <c r="G92" s="33">
        <v>364.88</v>
      </c>
      <c r="H92" s="100">
        <f t="shared" si="57"/>
        <v>22.11</v>
      </c>
      <c r="I92" s="101">
        <f t="shared" si="58"/>
        <v>27.314693999999999</v>
      </c>
      <c r="J92" s="169">
        <f t="shared" si="59"/>
        <v>9966.5855467199999</v>
      </c>
      <c r="M92" s="100">
        <v>22.11</v>
      </c>
    </row>
    <row r="93" spans="1:13" ht="20.100000000000001" customHeight="1" outlineLevel="1">
      <c r="A93" s="35"/>
      <c r="B93" s="170"/>
      <c r="C93" s="43"/>
      <c r="D93" s="43"/>
      <c r="E93" s="43"/>
      <c r="F93" s="43"/>
      <c r="G93" s="43"/>
      <c r="H93" s="105" t="s">
        <v>22</v>
      </c>
      <c r="I93" s="103"/>
      <c r="J93" s="177">
        <f>SUM(J85:J92)</f>
        <v>69634.096954740002</v>
      </c>
      <c r="M93" s="105" t="s">
        <v>22</v>
      </c>
    </row>
    <row r="94" spans="1:13" s="95" customFormat="1" ht="9.9499999999999993" customHeight="1">
      <c r="A94" s="6"/>
      <c r="B94" s="162"/>
      <c r="C94" s="6"/>
      <c r="D94" s="6"/>
      <c r="E94" s="51"/>
      <c r="F94" s="6"/>
      <c r="G94" s="27"/>
      <c r="H94" s="104"/>
      <c r="I94" s="104"/>
      <c r="J94" s="178"/>
      <c r="M94" s="104"/>
    </row>
    <row r="95" spans="1:13" ht="20.100000000000001" customHeight="1">
      <c r="A95" s="35"/>
      <c r="B95" s="164">
        <v>9</v>
      </c>
      <c r="C95" s="19"/>
      <c r="D95" s="19"/>
      <c r="E95" s="14" t="s">
        <v>34</v>
      </c>
      <c r="F95" s="14"/>
      <c r="G95" s="22"/>
      <c r="H95" s="102"/>
      <c r="I95" s="102"/>
      <c r="J95" s="165">
        <f>J107</f>
        <v>19263.419243999997</v>
      </c>
      <c r="M95" s="102"/>
    </row>
    <row r="96" spans="1:13" s="34" customFormat="1" outlineLevel="1">
      <c r="A96" s="35"/>
      <c r="B96" s="179" t="s">
        <v>19</v>
      </c>
      <c r="C96" s="17">
        <v>95675</v>
      </c>
      <c r="D96" s="17" t="s">
        <v>38</v>
      </c>
      <c r="E96" s="15" t="s">
        <v>228</v>
      </c>
      <c r="F96" s="94" t="s">
        <v>99</v>
      </c>
      <c r="G96" s="33">
        <v>1</v>
      </c>
      <c r="H96" s="100">
        <f t="shared" ref="H96:H106" si="60">M96*$M$17</f>
        <v>222.66</v>
      </c>
      <c r="I96" s="101">
        <f t="shared" ref="I96" si="61">H96+(H96*$J$11)</f>
        <v>275.074164</v>
      </c>
      <c r="J96" s="169">
        <f t="shared" ref="J96" si="62">I96*G96</f>
        <v>275.074164</v>
      </c>
      <c r="M96" s="100">
        <v>222.66</v>
      </c>
    </row>
    <row r="97" spans="1:13" s="34" customFormat="1" ht="25.5" outlineLevel="1">
      <c r="A97" s="35"/>
      <c r="B97" s="179" t="s">
        <v>118</v>
      </c>
      <c r="C97" s="17">
        <v>95635</v>
      </c>
      <c r="D97" s="17" t="s">
        <v>38</v>
      </c>
      <c r="E97" s="15" t="s">
        <v>239</v>
      </c>
      <c r="F97" s="94" t="s">
        <v>99</v>
      </c>
      <c r="G97" s="33">
        <v>1</v>
      </c>
      <c r="H97" s="100">
        <f t="shared" ref="H97" si="63">M97*$M$17</f>
        <v>237.08</v>
      </c>
      <c r="I97" s="101">
        <f t="shared" ref="I97" si="64">H97+(H97*$J$11)</f>
        <v>292.88863200000003</v>
      </c>
      <c r="J97" s="169">
        <f t="shared" ref="J97" si="65">I97*G97</f>
        <v>292.88863200000003</v>
      </c>
      <c r="M97" s="100">
        <v>237.08</v>
      </c>
    </row>
    <row r="98" spans="1:13" s="34" customFormat="1" ht="25.5" outlineLevel="1">
      <c r="A98" s="35"/>
      <c r="B98" s="179" t="s">
        <v>119</v>
      </c>
      <c r="C98" s="17">
        <v>95676</v>
      </c>
      <c r="D98" s="17" t="s">
        <v>38</v>
      </c>
      <c r="E98" s="15" t="s">
        <v>229</v>
      </c>
      <c r="F98" s="94" t="s">
        <v>99</v>
      </c>
      <c r="G98" s="33">
        <v>1</v>
      </c>
      <c r="H98" s="100">
        <f t="shared" si="60"/>
        <v>142.9</v>
      </c>
      <c r="I98" s="101">
        <f t="shared" ref="I98" si="66">H98+(H98*$J$11)</f>
        <v>176.53865999999999</v>
      </c>
      <c r="J98" s="169">
        <f t="shared" ref="J98" si="67">I98*G98</f>
        <v>176.53865999999999</v>
      </c>
      <c r="M98" s="100">
        <v>142.9</v>
      </c>
    </row>
    <row r="99" spans="1:13" s="34" customFormat="1" ht="25.5" outlineLevel="1">
      <c r="A99" s="35"/>
      <c r="B99" s="179" t="s">
        <v>145</v>
      </c>
      <c r="C99" s="17">
        <v>89356</v>
      </c>
      <c r="D99" s="17" t="s">
        <v>38</v>
      </c>
      <c r="E99" s="15" t="s">
        <v>232</v>
      </c>
      <c r="F99" s="94" t="s">
        <v>16</v>
      </c>
      <c r="G99" s="33">
        <v>120</v>
      </c>
      <c r="H99" s="100">
        <f t="shared" ref="H99:H105" si="68">M99*$M$17</f>
        <v>22.96</v>
      </c>
      <c r="I99" s="101">
        <f t="shared" ref="I99:I106" si="69">H99+(H99*$J$11)</f>
        <v>28.364784</v>
      </c>
      <c r="J99" s="169">
        <f t="shared" ref="J99:J106" si="70">I99*G99</f>
        <v>3403.7740800000001</v>
      </c>
      <c r="M99" s="100">
        <v>22.96</v>
      </c>
    </row>
    <row r="100" spans="1:13" s="34" customFormat="1" ht="51" outlineLevel="1">
      <c r="A100" s="35"/>
      <c r="B100" s="179" t="s">
        <v>146</v>
      </c>
      <c r="C100" s="17">
        <v>91785</v>
      </c>
      <c r="D100" s="17" t="s">
        <v>38</v>
      </c>
      <c r="E100" s="15" t="s">
        <v>47</v>
      </c>
      <c r="F100" s="94" t="s">
        <v>16</v>
      </c>
      <c r="G100" s="33">
        <v>120</v>
      </c>
      <c r="H100" s="100">
        <f t="shared" ref="H100" si="71">M100*$M$17</f>
        <v>45.6</v>
      </c>
      <c r="I100" s="101">
        <f t="shared" ref="I100" si="72">H100+(H100*$J$11)</f>
        <v>56.334240000000001</v>
      </c>
      <c r="J100" s="169">
        <f t="shared" ref="J100" si="73">I100*G100</f>
        <v>6760.1088</v>
      </c>
      <c r="M100" s="100">
        <v>45.6</v>
      </c>
    </row>
    <row r="101" spans="1:13" s="34" customFormat="1" ht="25.5" outlineLevel="1">
      <c r="A101" s="35"/>
      <c r="B101" s="179" t="s">
        <v>226</v>
      </c>
      <c r="C101" s="17">
        <v>89357</v>
      </c>
      <c r="D101" s="17" t="s">
        <v>38</v>
      </c>
      <c r="E101" s="15" t="s">
        <v>233</v>
      </c>
      <c r="F101" s="94" t="s">
        <v>16</v>
      </c>
      <c r="G101" s="33">
        <v>36</v>
      </c>
      <c r="H101" s="100">
        <f t="shared" si="68"/>
        <v>31.73</v>
      </c>
      <c r="I101" s="101">
        <f t="shared" si="69"/>
        <v>39.199241999999998</v>
      </c>
      <c r="J101" s="169">
        <f t="shared" si="70"/>
        <v>1411.172712</v>
      </c>
      <c r="M101" s="100">
        <v>31.73</v>
      </c>
    </row>
    <row r="102" spans="1:13" s="34" customFormat="1" ht="51" outlineLevel="1">
      <c r="A102" s="35"/>
      <c r="B102" s="179" t="s">
        <v>227</v>
      </c>
      <c r="C102" s="17">
        <v>91786</v>
      </c>
      <c r="D102" s="17" t="s">
        <v>38</v>
      </c>
      <c r="E102" s="15" t="s">
        <v>68</v>
      </c>
      <c r="F102" s="94" t="s">
        <v>16</v>
      </c>
      <c r="G102" s="33">
        <v>36</v>
      </c>
      <c r="H102" s="100">
        <f t="shared" si="68"/>
        <v>32.81</v>
      </c>
      <c r="I102" s="101">
        <f t="shared" si="69"/>
        <v>40.533474000000005</v>
      </c>
      <c r="J102" s="169">
        <f t="shared" si="70"/>
        <v>1459.2050640000002</v>
      </c>
      <c r="M102" s="100">
        <v>32.81</v>
      </c>
    </row>
    <row r="103" spans="1:13" s="34" customFormat="1" ht="25.5" outlineLevel="1">
      <c r="A103" s="35"/>
      <c r="B103" s="179" t="s">
        <v>230</v>
      </c>
      <c r="C103" s="17">
        <v>89987</v>
      </c>
      <c r="D103" s="17" t="s">
        <v>38</v>
      </c>
      <c r="E103" s="15" t="s">
        <v>248</v>
      </c>
      <c r="F103" s="94" t="s">
        <v>99</v>
      </c>
      <c r="G103" s="33">
        <v>13</v>
      </c>
      <c r="H103" s="100">
        <f t="shared" si="68"/>
        <v>127.76</v>
      </c>
      <c r="I103" s="101">
        <f t="shared" si="69"/>
        <v>157.83470400000002</v>
      </c>
      <c r="J103" s="169">
        <f t="shared" si="70"/>
        <v>2051.8511520000002</v>
      </c>
      <c r="M103" s="100">
        <v>127.76</v>
      </c>
    </row>
    <row r="104" spans="1:13" s="34" customFormat="1" ht="25.5" outlineLevel="1">
      <c r="A104" s="35"/>
      <c r="B104" s="179" t="s">
        <v>231</v>
      </c>
      <c r="C104" s="17">
        <v>89985</v>
      </c>
      <c r="D104" s="17" t="s">
        <v>38</v>
      </c>
      <c r="E104" s="15" t="s">
        <v>147</v>
      </c>
      <c r="F104" s="94" t="s">
        <v>99</v>
      </c>
      <c r="G104" s="33">
        <v>8</v>
      </c>
      <c r="H104" s="100">
        <f t="shared" ref="H104" si="74">M104*$M$17</f>
        <v>121.11</v>
      </c>
      <c r="I104" s="101">
        <f t="shared" ref="I104" si="75">H104+(H104*$J$11)</f>
        <v>149.619294</v>
      </c>
      <c r="J104" s="169">
        <f t="shared" ref="J104" si="76">I104*G104</f>
        <v>1196.954352</v>
      </c>
      <c r="M104" s="100">
        <v>121.11</v>
      </c>
    </row>
    <row r="105" spans="1:13" s="34" customFormat="1" ht="25.5" outlineLevel="1">
      <c r="A105" s="35"/>
      <c r="B105" s="179" t="s">
        <v>238</v>
      </c>
      <c r="C105" s="17">
        <v>102623</v>
      </c>
      <c r="D105" s="17" t="s">
        <v>38</v>
      </c>
      <c r="E105" s="15" t="s">
        <v>234</v>
      </c>
      <c r="F105" s="94" t="s">
        <v>99</v>
      </c>
      <c r="G105" s="33">
        <v>2</v>
      </c>
      <c r="H105" s="100">
        <f t="shared" si="68"/>
        <v>831</v>
      </c>
      <c r="I105" s="101">
        <f t="shared" si="69"/>
        <v>1026.6174000000001</v>
      </c>
      <c r="J105" s="169">
        <f t="shared" si="70"/>
        <v>2053.2348000000002</v>
      </c>
      <c r="M105" s="100">
        <v>831</v>
      </c>
    </row>
    <row r="106" spans="1:13" s="34" customFormat="1" ht="25.5" outlineLevel="1">
      <c r="A106" s="35"/>
      <c r="B106" s="179" t="s">
        <v>247</v>
      </c>
      <c r="C106" s="17" t="s">
        <v>148</v>
      </c>
      <c r="D106" s="17" t="s">
        <v>41</v>
      </c>
      <c r="E106" s="15" t="s">
        <v>149</v>
      </c>
      <c r="F106" s="94" t="s">
        <v>99</v>
      </c>
      <c r="G106" s="33">
        <v>2</v>
      </c>
      <c r="H106" s="100">
        <f t="shared" si="60"/>
        <v>73.91</v>
      </c>
      <c r="I106" s="101">
        <f t="shared" si="69"/>
        <v>91.308413999999999</v>
      </c>
      <c r="J106" s="169">
        <f t="shared" si="70"/>
        <v>182.616828</v>
      </c>
      <c r="M106" s="100">
        <v>73.91</v>
      </c>
    </row>
    <row r="107" spans="1:13" s="34" customFormat="1" ht="20.100000000000001" customHeight="1" outlineLevel="1">
      <c r="A107" s="35"/>
      <c r="B107" s="170"/>
      <c r="C107" s="43"/>
      <c r="D107" s="43"/>
      <c r="E107" s="43"/>
      <c r="F107" s="43"/>
      <c r="G107" s="43"/>
      <c r="H107" s="105" t="s">
        <v>22</v>
      </c>
      <c r="I107" s="103"/>
      <c r="J107" s="177">
        <f>SUM(J96:J106)</f>
        <v>19263.419243999997</v>
      </c>
      <c r="M107" s="105" t="s">
        <v>22</v>
      </c>
    </row>
    <row r="108" spans="1:13" s="95" customFormat="1" ht="9.9499999999999993" customHeight="1">
      <c r="A108" s="6"/>
      <c r="B108" s="162"/>
      <c r="C108" s="6"/>
      <c r="D108" s="6"/>
      <c r="E108" s="51"/>
      <c r="F108" s="6"/>
      <c r="G108" s="27"/>
      <c r="H108" s="104"/>
      <c r="I108" s="104"/>
      <c r="J108" s="178"/>
      <c r="M108" s="104"/>
    </row>
    <row r="109" spans="1:13" s="34" customFormat="1" ht="20.100000000000001" customHeight="1">
      <c r="A109" s="35"/>
      <c r="B109" s="164">
        <v>10</v>
      </c>
      <c r="C109" s="19"/>
      <c r="D109" s="19"/>
      <c r="E109" s="14" t="s">
        <v>35</v>
      </c>
      <c r="F109" s="14"/>
      <c r="G109" s="22"/>
      <c r="H109" s="102"/>
      <c r="I109" s="102"/>
      <c r="J109" s="165">
        <f>J122</f>
        <v>16860.862740000004</v>
      </c>
      <c r="M109" s="102"/>
    </row>
    <row r="110" spans="1:13" s="34" customFormat="1" ht="25.5">
      <c r="A110" s="35"/>
      <c r="B110" s="168" t="s">
        <v>20</v>
      </c>
      <c r="C110" s="17">
        <v>89711</v>
      </c>
      <c r="D110" s="17" t="s">
        <v>38</v>
      </c>
      <c r="E110" s="15" t="s">
        <v>246</v>
      </c>
      <c r="F110" s="94" t="s">
        <v>16</v>
      </c>
      <c r="G110" s="33">
        <v>36</v>
      </c>
      <c r="H110" s="100">
        <f t="shared" ref="H110" si="77">M110*$M$17</f>
        <v>21.37</v>
      </c>
      <c r="I110" s="101">
        <f t="shared" ref="I110" si="78">H110+(H110*$J$11)</f>
        <v>26.400498000000002</v>
      </c>
      <c r="J110" s="169">
        <f t="shared" ref="J110" si="79">I110*G110</f>
        <v>950.41792800000007</v>
      </c>
      <c r="M110" s="102">
        <v>21.37</v>
      </c>
    </row>
    <row r="111" spans="1:13" s="34" customFormat="1" ht="51">
      <c r="A111" s="35"/>
      <c r="B111" s="168" t="s">
        <v>120</v>
      </c>
      <c r="C111" s="17">
        <v>91792</v>
      </c>
      <c r="D111" s="17" t="s">
        <v>38</v>
      </c>
      <c r="E111" s="15" t="s">
        <v>106</v>
      </c>
      <c r="F111" s="94" t="s">
        <v>16</v>
      </c>
      <c r="G111" s="33">
        <v>36</v>
      </c>
      <c r="H111" s="100">
        <f t="shared" ref="H111" si="80">M111*$M$17</f>
        <v>63.48</v>
      </c>
      <c r="I111" s="101">
        <f t="shared" ref="I111" si="81">H111+(H111*$J$11)</f>
        <v>78.423192</v>
      </c>
      <c r="J111" s="169">
        <f t="shared" ref="J111" si="82">I111*G111</f>
        <v>2823.2349119999999</v>
      </c>
      <c r="M111" s="102">
        <v>63.48</v>
      </c>
    </row>
    <row r="112" spans="1:13" s="34" customFormat="1" ht="25.5">
      <c r="A112" s="35"/>
      <c r="B112" s="168" t="s">
        <v>121</v>
      </c>
      <c r="C112" s="17">
        <v>89712</v>
      </c>
      <c r="D112" s="17" t="s">
        <v>38</v>
      </c>
      <c r="E112" s="15" t="s">
        <v>240</v>
      </c>
      <c r="F112" s="94" t="s">
        <v>16</v>
      </c>
      <c r="G112" s="33">
        <v>6</v>
      </c>
      <c r="H112" s="100">
        <f t="shared" ref="H112:H121" si="83">M112*$M$17</f>
        <v>27.34</v>
      </c>
      <c r="I112" s="101">
        <f t="shared" ref="I112" si="84">H112+(H112*$J$11)</f>
        <v>33.775835999999998</v>
      </c>
      <c r="J112" s="169">
        <f t="shared" ref="J112" si="85">I112*G112</f>
        <v>202.65501599999999</v>
      </c>
      <c r="M112" s="100">
        <v>27.34</v>
      </c>
    </row>
    <row r="113" spans="1:13" s="34" customFormat="1" ht="51">
      <c r="A113" s="35"/>
      <c r="B113" s="168" t="s">
        <v>122</v>
      </c>
      <c r="C113" s="17">
        <v>91793</v>
      </c>
      <c r="D113" s="17" t="s">
        <v>38</v>
      </c>
      <c r="E113" s="15" t="s">
        <v>241</v>
      </c>
      <c r="F113" s="94" t="s">
        <v>16</v>
      </c>
      <c r="G113" s="33">
        <v>6</v>
      </c>
      <c r="H113" s="100">
        <f t="shared" ref="H113" si="86">M113*$M$17</f>
        <v>95.37</v>
      </c>
      <c r="I113" s="101">
        <f t="shared" ref="I113" si="87">H113+(H113*$J$11)</f>
        <v>117.820098</v>
      </c>
      <c r="J113" s="169">
        <f t="shared" ref="J113" si="88">I113*G113</f>
        <v>706.92058799999995</v>
      </c>
      <c r="M113" s="100">
        <v>95.37</v>
      </c>
    </row>
    <row r="114" spans="1:13" s="34" customFormat="1" ht="25.5">
      <c r="A114" s="35"/>
      <c r="B114" s="168" t="s">
        <v>123</v>
      </c>
      <c r="C114" s="17">
        <v>89713</v>
      </c>
      <c r="D114" s="17" t="s">
        <v>38</v>
      </c>
      <c r="E114" s="15" t="s">
        <v>244</v>
      </c>
      <c r="F114" s="94" t="s">
        <v>16</v>
      </c>
      <c r="G114" s="33">
        <v>40</v>
      </c>
      <c r="H114" s="100">
        <f t="shared" si="83"/>
        <v>34.14</v>
      </c>
      <c r="I114" s="101">
        <f t="shared" ref="I114" si="89">H114+(H114*$J$11)</f>
        <v>42.176556000000005</v>
      </c>
      <c r="J114" s="169">
        <f t="shared" ref="J114" si="90">I114*G114</f>
        <v>1687.0622400000002</v>
      </c>
      <c r="M114" s="100">
        <v>34.14</v>
      </c>
    </row>
    <row r="115" spans="1:13" s="34" customFormat="1" ht="51">
      <c r="A115" s="35"/>
      <c r="B115" s="168" t="s">
        <v>150</v>
      </c>
      <c r="C115" s="17">
        <v>91794</v>
      </c>
      <c r="D115" s="17" t="s">
        <v>38</v>
      </c>
      <c r="E115" s="15" t="s">
        <v>49</v>
      </c>
      <c r="F115" s="94" t="s">
        <v>16</v>
      </c>
      <c r="G115" s="33">
        <v>40</v>
      </c>
      <c r="H115" s="100">
        <f t="shared" ref="H115" si="91">M115*$M$17</f>
        <v>45.2</v>
      </c>
      <c r="I115" s="101">
        <f t="shared" ref="I115" si="92">H115+(H115*$J$11)</f>
        <v>55.84008</v>
      </c>
      <c r="J115" s="169">
        <f t="shared" ref="J115" si="93">I115*G115</f>
        <v>2233.6032</v>
      </c>
      <c r="M115" s="100">
        <v>45.2</v>
      </c>
    </row>
    <row r="116" spans="1:13" s="34" customFormat="1" ht="25.5" outlineLevel="1">
      <c r="A116" s="35"/>
      <c r="B116" s="168" t="s">
        <v>152</v>
      </c>
      <c r="C116" s="17">
        <v>89714</v>
      </c>
      <c r="D116" s="17" t="s">
        <v>38</v>
      </c>
      <c r="E116" s="15" t="s">
        <v>245</v>
      </c>
      <c r="F116" s="94" t="s">
        <v>16</v>
      </c>
      <c r="G116" s="33">
        <v>30</v>
      </c>
      <c r="H116" s="100">
        <f t="shared" si="83"/>
        <v>38.06</v>
      </c>
      <c r="I116" s="101">
        <f t="shared" ref="I116" si="94">H116+(H116*$J$11)</f>
        <v>47.019324000000005</v>
      </c>
      <c r="J116" s="169">
        <f t="shared" ref="J116" si="95">I116*G116</f>
        <v>1410.5797200000002</v>
      </c>
      <c r="M116" s="100">
        <v>38.06</v>
      </c>
    </row>
    <row r="117" spans="1:13" s="34" customFormat="1" ht="51" outlineLevel="1">
      <c r="A117" s="35"/>
      <c r="B117" s="168" t="s">
        <v>235</v>
      </c>
      <c r="C117" s="17">
        <v>91795</v>
      </c>
      <c r="D117" s="17" t="s">
        <v>38</v>
      </c>
      <c r="E117" s="15" t="s">
        <v>48</v>
      </c>
      <c r="F117" s="94" t="s">
        <v>16</v>
      </c>
      <c r="G117" s="33">
        <v>30</v>
      </c>
      <c r="H117" s="100">
        <f t="shared" ref="H117" si="96">M117*$M$17</f>
        <v>70.739999999999995</v>
      </c>
      <c r="I117" s="101">
        <f t="shared" ref="I117" si="97">H117+(H117*$J$11)</f>
        <v>87.392195999999998</v>
      </c>
      <c r="J117" s="169">
        <f t="shared" ref="J117" si="98">I117*G117</f>
        <v>2621.7658799999999</v>
      </c>
      <c r="M117" s="100">
        <v>70.739999999999995</v>
      </c>
    </row>
    <row r="118" spans="1:13" s="34" customFormat="1" ht="25.5" outlineLevel="1">
      <c r="A118" s="35"/>
      <c r="B118" s="168" t="s">
        <v>236</v>
      </c>
      <c r="C118" s="17">
        <v>89707</v>
      </c>
      <c r="D118" s="17" t="s">
        <v>38</v>
      </c>
      <c r="E118" s="15" t="s">
        <v>249</v>
      </c>
      <c r="F118" s="94" t="s">
        <v>67</v>
      </c>
      <c r="G118" s="33">
        <v>5</v>
      </c>
      <c r="H118" s="100">
        <f t="shared" si="83"/>
        <v>43.72</v>
      </c>
      <c r="I118" s="101">
        <f t="shared" ref="I118:I120" si="99">H118+(H118*$J$11)</f>
        <v>54.011687999999999</v>
      </c>
      <c r="J118" s="169">
        <f t="shared" ref="J118:J120" si="100">I118*G118</f>
        <v>270.05844000000002</v>
      </c>
      <c r="M118" s="100">
        <v>43.72</v>
      </c>
    </row>
    <row r="119" spans="1:13" s="34" customFormat="1" ht="38.25" outlineLevel="1">
      <c r="A119" s="35"/>
      <c r="B119" s="168" t="s">
        <v>237</v>
      </c>
      <c r="C119" s="17">
        <v>89709</v>
      </c>
      <c r="D119" s="17" t="s">
        <v>38</v>
      </c>
      <c r="E119" s="15" t="s">
        <v>250</v>
      </c>
      <c r="F119" s="94" t="s">
        <v>13</v>
      </c>
      <c r="G119" s="33">
        <v>5</v>
      </c>
      <c r="H119" s="100">
        <f t="shared" si="83"/>
        <v>18.8</v>
      </c>
      <c r="I119" s="101">
        <f t="shared" si="99"/>
        <v>23.225520000000003</v>
      </c>
      <c r="J119" s="169">
        <f t="shared" si="100"/>
        <v>116.12760000000002</v>
      </c>
      <c r="M119" s="100">
        <v>18.8</v>
      </c>
    </row>
    <row r="120" spans="1:13" s="34" customFormat="1" ht="25.5" outlineLevel="1">
      <c r="A120" s="35"/>
      <c r="B120" s="168" t="s">
        <v>242</v>
      </c>
      <c r="C120" s="17">
        <v>97902</v>
      </c>
      <c r="D120" s="17" t="s">
        <v>38</v>
      </c>
      <c r="E120" s="15" t="s">
        <v>251</v>
      </c>
      <c r="F120" s="94" t="s">
        <v>13</v>
      </c>
      <c r="G120" s="33">
        <v>5</v>
      </c>
      <c r="H120" s="100">
        <f t="shared" si="83"/>
        <v>555.17999999999995</v>
      </c>
      <c r="I120" s="101">
        <f t="shared" si="99"/>
        <v>685.86937199999988</v>
      </c>
      <c r="J120" s="169">
        <f t="shared" si="100"/>
        <v>3429.3468599999997</v>
      </c>
      <c r="M120" s="100">
        <v>555.17999999999995</v>
      </c>
    </row>
    <row r="121" spans="1:13" s="34" customFormat="1" ht="25.5" outlineLevel="1">
      <c r="A121" s="35"/>
      <c r="B121" s="168" t="s">
        <v>243</v>
      </c>
      <c r="C121" s="17">
        <v>98110</v>
      </c>
      <c r="D121" s="17" t="s">
        <v>38</v>
      </c>
      <c r="E121" s="15" t="s">
        <v>151</v>
      </c>
      <c r="F121" s="94" t="s">
        <v>13</v>
      </c>
      <c r="G121" s="33">
        <v>1</v>
      </c>
      <c r="H121" s="100">
        <f t="shared" si="83"/>
        <v>331.14</v>
      </c>
      <c r="I121" s="101">
        <f t="shared" ref="I121" si="101">H121+(H121*$J$11)</f>
        <v>409.09035599999999</v>
      </c>
      <c r="J121" s="169">
        <f t="shared" ref="J121" si="102">I121*G121</f>
        <v>409.09035599999999</v>
      </c>
      <c r="M121" s="100">
        <v>331.14</v>
      </c>
    </row>
    <row r="122" spans="1:13" s="34" customFormat="1" ht="20.100000000000001" customHeight="1" outlineLevel="1">
      <c r="A122" s="35"/>
      <c r="B122" s="170"/>
      <c r="C122" s="43"/>
      <c r="D122" s="43"/>
      <c r="E122" s="43"/>
      <c r="F122" s="43"/>
      <c r="G122" s="43"/>
      <c r="H122" s="105" t="s">
        <v>22</v>
      </c>
      <c r="I122" s="103"/>
      <c r="J122" s="177">
        <f>SUM(J110:J121)</f>
        <v>16860.862740000004</v>
      </c>
      <c r="M122" s="105" t="s">
        <v>22</v>
      </c>
    </row>
    <row r="123" spans="1:13" s="95" customFormat="1" ht="9.9499999999999993" customHeight="1">
      <c r="A123" s="6"/>
      <c r="B123" s="162"/>
      <c r="C123" s="6"/>
      <c r="D123" s="6"/>
      <c r="E123" s="51"/>
      <c r="F123" s="6"/>
      <c r="G123" s="27"/>
      <c r="H123" s="104"/>
      <c r="I123" s="104"/>
      <c r="J123" s="178"/>
      <c r="M123" s="104"/>
    </row>
    <row r="124" spans="1:13" s="34" customFormat="1" ht="20.100000000000001" customHeight="1">
      <c r="A124" s="35"/>
      <c r="B124" s="164">
        <v>11</v>
      </c>
      <c r="C124" s="19"/>
      <c r="D124" s="19"/>
      <c r="E124" s="14" t="s">
        <v>33</v>
      </c>
      <c r="F124" s="14"/>
      <c r="G124" s="22"/>
      <c r="H124" s="102"/>
      <c r="I124" s="102"/>
      <c r="J124" s="165">
        <f>J130</f>
        <v>13094.93115</v>
      </c>
      <c r="M124" s="102"/>
    </row>
    <row r="125" spans="1:13" s="34" customFormat="1" ht="34.5" customHeight="1">
      <c r="A125" s="35"/>
      <c r="B125" s="168" t="s">
        <v>0</v>
      </c>
      <c r="C125" s="17">
        <v>100878</v>
      </c>
      <c r="D125" s="53" t="s">
        <v>38</v>
      </c>
      <c r="E125" s="15" t="s">
        <v>252</v>
      </c>
      <c r="F125" s="94" t="s">
        <v>67</v>
      </c>
      <c r="G125" s="33">
        <v>3</v>
      </c>
      <c r="H125" s="100">
        <f t="shared" ref="H125:H129" si="103">M125*$M$17</f>
        <v>641.47</v>
      </c>
      <c r="I125" s="101">
        <f t="shared" ref="I125:I128" si="104">H125+(H125*$J$11)</f>
        <v>792.472038</v>
      </c>
      <c r="J125" s="169">
        <f t="shared" ref="J125:J128" si="105">I125*G125</f>
        <v>2377.4161140000001</v>
      </c>
      <c r="M125" s="100">
        <v>641.47</v>
      </c>
    </row>
    <row r="126" spans="1:13" s="34" customFormat="1" ht="38.25">
      <c r="A126" s="35"/>
      <c r="B126" s="168" t="s">
        <v>72</v>
      </c>
      <c r="C126" s="17">
        <v>95472</v>
      </c>
      <c r="D126" s="53" t="s">
        <v>38</v>
      </c>
      <c r="E126" s="15" t="s">
        <v>253</v>
      </c>
      <c r="F126" s="94" t="s">
        <v>67</v>
      </c>
      <c r="G126" s="33">
        <v>2</v>
      </c>
      <c r="H126" s="100">
        <f t="shared" si="103"/>
        <v>756.47</v>
      </c>
      <c r="I126" s="101">
        <f t="shared" ref="I126" si="106">H126+(H126*$J$11)</f>
        <v>934.54303800000002</v>
      </c>
      <c r="J126" s="169">
        <f t="shared" ref="J126" si="107">I126*G126</f>
        <v>1869.086076</v>
      </c>
      <c r="M126" s="100">
        <v>756.47</v>
      </c>
    </row>
    <row r="127" spans="1:13" s="34" customFormat="1" ht="25.5">
      <c r="A127" s="35"/>
      <c r="B127" s="168" t="s">
        <v>73</v>
      </c>
      <c r="C127" s="17">
        <v>100867</v>
      </c>
      <c r="D127" s="53" t="s">
        <v>38</v>
      </c>
      <c r="E127" s="15" t="s">
        <v>254</v>
      </c>
      <c r="F127" s="94" t="s">
        <v>67</v>
      </c>
      <c r="G127" s="33">
        <v>8</v>
      </c>
      <c r="H127" s="100">
        <f t="shared" si="103"/>
        <v>373.87</v>
      </c>
      <c r="I127" s="101">
        <f t="shared" ref="I127" si="108">H127+(H127*$J$11)</f>
        <v>461.87899800000002</v>
      </c>
      <c r="J127" s="169">
        <f t="shared" ref="J127" si="109">I127*G127</f>
        <v>3695.0319840000002</v>
      </c>
      <c r="M127" s="100">
        <v>373.87</v>
      </c>
    </row>
    <row r="128" spans="1:13" s="34" customFormat="1" ht="51">
      <c r="A128" s="35"/>
      <c r="B128" s="168" t="s">
        <v>74</v>
      </c>
      <c r="C128" s="88">
        <v>93396</v>
      </c>
      <c r="D128" s="53" t="s">
        <v>38</v>
      </c>
      <c r="E128" s="15" t="s">
        <v>255</v>
      </c>
      <c r="F128" s="94" t="s">
        <v>13</v>
      </c>
      <c r="G128" s="33">
        <v>5</v>
      </c>
      <c r="H128" s="100">
        <f t="shared" si="103"/>
        <v>631.71</v>
      </c>
      <c r="I128" s="101">
        <f t="shared" si="104"/>
        <v>780.414534</v>
      </c>
      <c r="J128" s="169">
        <f t="shared" si="105"/>
        <v>3902.07267</v>
      </c>
      <c r="M128" s="100">
        <v>631.71</v>
      </c>
    </row>
    <row r="129" spans="1:13" s="34" customFormat="1" ht="51">
      <c r="A129" s="35"/>
      <c r="B129" s="168" t="s">
        <v>75</v>
      </c>
      <c r="C129" s="88">
        <v>93441</v>
      </c>
      <c r="D129" s="53" t="s">
        <v>38</v>
      </c>
      <c r="E129" s="15" t="s">
        <v>256</v>
      </c>
      <c r="F129" s="94" t="s">
        <v>13</v>
      </c>
      <c r="G129" s="33">
        <v>1</v>
      </c>
      <c r="H129" s="100">
        <f t="shared" si="103"/>
        <v>1012.89</v>
      </c>
      <c r="I129" s="101">
        <f t="shared" ref="I129" si="110">H129+(H129*$J$11)</f>
        <v>1251.324306</v>
      </c>
      <c r="J129" s="169">
        <f t="shared" ref="J129" si="111">I129*G129</f>
        <v>1251.324306</v>
      </c>
      <c r="M129" s="100">
        <v>1012.89</v>
      </c>
    </row>
    <row r="130" spans="1:13" ht="20.100000000000001" customHeight="1" outlineLevel="1">
      <c r="A130" s="35"/>
      <c r="B130" s="170"/>
      <c r="C130" s="43"/>
      <c r="D130" s="43"/>
      <c r="E130" s="43"/>
      <c r="F130" s="43"/>
      <c r="G130" s="43"/>
      <c r="H130" s="105" t="s">
        <v>22</v>
      </c>
      <c r="I130" s="103"/>
      <c r="J130" s="177">
        <f>SUM(J125:J129)</f>
        <v>13094.93115</v>
      </c>
      <c r="M130" s="105" t="s">
        <v>22</v>
      </c>
    </row>
    <row r="131" spans="1:13" s="95" customFormat="1" ht="9.9499999999999993" customHeight="1">
      <c r="A131" s="6"/>
      <c r="B131" s="162"/>
      <c r="C131" s="6"/>
      <c r="D131" s="6"/>
      <c r="E131" s="51"/>
      <c r="F131" s="6"/>
      <c r="G131" s="27"/>
      <c r="H131" s="104"/>
      <c r="I131" s="104"/>
      <c r="J131" s="178"/>
      <c r="M131" s="104"/>
    </row>
    <row r="132" spans="1:13" s="34" customFormat="1" ht="20.100000000000001" customHeight="1">
      <c r="A132" s="35"/>
      <c r="B132" s="164">
        <v>12</v>
      </c>
      <c r="C132" s="19"/>
      <c r="D132" s="19"/>
      <c r="E132" s="14" t="s">
        <v>59</v>
      </c>
      <c r="F132" s="14"/>
      <c r="G132" s="22"/>
      <c r="H132" s="102"/>
      <c r="I132" s="102"/>
      <c r="J132" s="165">
        <f>J179</f>
        <v>71156.458014000003</v>
      </c>
      <c r="M132" s="102"/>
    </row>
    <row r="133" spans="1:13" s="34" customFormat="1" ht="20.100000000000001" customHeight="1" outlineLevel="1">
      <c r="A133" s="35"/>
      <c r="B133" s="180" t="s">
        <v>1</v>
      </c>
      <c r="C133" s="125"/>
      <c r="D133" s="125"/>
      <c r="E133" s="122" t="s">
        <v>4</v>
      </c>
      <c r="F133" s="130"/>
      <c r="G133" s="123"/>
      <c r="H133" s="119"/>
      <c r="I133" s="120"/>
      <c r="J133" s="174"/>
      <c r="M133" s="119"/>
    </row>
    <row r="134" spans="1:13" s="34" customFormat="1" ht="38.25" outlineLevel="1">
      <c r="A134" s="35"/>
      <c r="B134" s="181" t="s">
        <v>76</v>
      </c>
      <c r="C134" s="89">
        <v>101881</v>
      </c>
      <c r="D134" s="18" t="s">
        <v>38</v>
      </c>
      <c r="E134" s="82" t="s">
        <v>259</v>
      </c>
      <c r="F134" s="94" t="s">
        <v>13</v>
      </c>
      <c r="G134" s="33">
        <v>1</v>
      </c>
      <c r="H134" s="100">
        <f t="shared" ref="H134:H137" si="112">M134*$M$17</f>
        <v>906.12</v>
      </c>
      <c r="I134" s="101">
        <f t="shared" ref="I134" si="113">H134+(H134*$J$11)</f>
        <v>1119.420648</v>
      </c>
      <c r="J134" s="169">
        <f t="shared" ref="J134" si="114">I134*G134</f>
        <v>1119.420648</v>
      </c>
      <c r="M134" s="100">
        <v>906.12</v>
      </c>
    </row>
    <row r="135" spans="1:13" s="34" customFormat="1" ht="25.5" outlineLevel="1">
      <c r="A135" s="35"/>
      <c r="B135" s="181" t="s">
        <v>77</v>
      </c>
      <c r="C135" s="89">
        <v>93655</v>
      </c>
      <c r="D135" s="18" t="s">
        <v>38</v>
      </c>
      <c r="E135" s="82" t="s">
        <v>264</v>
      </c>
      <c r="F135" s="94" t="s">
        <v>13</v>
      </c>
      <c r="G135" s="33">
        <v>4</v>
      </c>
      <c r="H135" s="100">
        <f t="shared" si="112"/>
        <v>18.98</v>
      </c>
      <c r="I135" s="101">
        <f t="shared" ref="I135:I136" si="115">H135+(H135*$J$11)</f>
        <v>23.447892</v>
      </c>
      <c r="J135" s="169">
        <f t="shared" ref="J135:J136" si="116">I135*G135</f>
        <v>93.791567999999998</v>
      </c>
      <c r="M135" s="100">
        <v>18.98</v>
      </c>
    </row>
    <row r="136" spans="1:13" s="34" customFormat="1" ht="25.5" outlineLevel="1">
      <c r="A136" s="35"/>
      <c r="B136" s="181" t="s">
        <v>78</v>
      </c>
      <c r="C136" s="89">
        <v>93656</v>
      </c>
      <c r="D136" s="18" t="s">
        <v>38</v>
      </c>
      <c r="E136" s="82" t="s">
        <v>265</v>
      </c>
      <c r="F136" s="94" t="s">
        <v>13</v>
      </c>
      <c r="G136" s="33">
        <v>4</v>
      </c>
      <c r="H136" s="100">
        <f t="shared" si="112"/>
        <v>18.98</v>
      </c>
      <c r="I136" s="101">
        <f t="shared" si="115"/>
        <v>23.447892</v>
      </c>
      <c r="J136" s="169">
        <f t="shared" si="116"/>
        <v>93.791567999999998</v>
      </c>
      <c r="M136" s="100">
        <v>18.98</v>
      </c>
    </row>
    <row r="137" spans="1:13" s="34" customFormat="1" ht="25.5" outlineLevel="1">
      <c r="A137" s="35"/>
      <c r="B137" s="181" t="s">
        <v>102</v>
      </c>
      <c r="C137" s="89">
        <v>93658</v>
      </c>
      <c r="D137" s="18" t="s">
        <v>38</v>
      </c>
      <c r="E137" s="82" t="s">
        <v>266</v>
      </c>
      <c r="F137" s="94" t="s">
        <v>13</v>
      </c>
      <c r="G137" s="33">
        <v>2</v>
      </c>
      <c r="H137" s="100">
        <f t="shared" si="112"/>
        <v>29.65</v>
      </c>
      <c r="I137" s="101">
        <f t="shared" ref="I137:I142" si="117">H137+(H137*$J$11)</f>
        <v>36.62961</v>
      </c>
      <c r="J137" s="169">
        <f t="shared" ref="J137:J142" si="118">I137*G137</f>
        <v>73.259219999999999</v>
      </c>
      <c r="M137" s="100">
        <v>29.65</v>
      </c>
    </row>
    <row r="138" spans="1:13" s="34" customFormat="1" ht="25.5" outlineLevel="1">
      <c r="A138" s="35"/>
      <c r="B138" s="181" t="s">
        <v>103</v>
      </c>
      <c r="C138" s="89">
        <v>93660</v>
      </c>
      <c r="D138" s="18" t="s">
        <v>38</v>
      </c>
      <c r="E138" s="82" t="s">
        <v>267</v>
      </c>
      <c r="F138" s="94" t="s">
        <v>13</v>
      </c>
      <c r="G138" s="33">
        <v>2</v>
      </c>
      <c r="H138" s="100">
        <f t="shared" ref="H138:H142" si="119">M138*$M$17</f>
        <v>85.88</v>
      </c>
      <c r="I138" s="101">
        <f t="shared" si="117"/>
        <v>106.09615199999999</v>
      </c>
      <c r="J138" s="169">
        <f t="shared" si="118"/>
        <v>212.19230399999998</v>
      </c>
      <c r="M138" s="100">
        <v>85.88</v>
      </c>
    </row>
    <row r="139" spans="1:13" s="34" customFormat="1" ht="25.5" outlineLevel="1">
      <c r="A139" s="35"/>
      <c r="B139" s="181" t="s">
        <v>260</v>
      </c>
      <c r="C139" s="89">
        <v>93663</v>
      </c>
      <c r="D139" s="18" t="s">
        <v>38</v>
      </c>
      <c r="E139" s="82" t="s">
        <v>268</v>
      </c>
      <c r="F139" s="94" t="s">
        <v>13</v>
      </c>
      <c r="G139" s="33">
        <v>4</v>
      </c>
      <c r="H139" s="100">
        <f t="shared" si="119"/>
        <v>89.82</v>
      </c>
      <c r="I139" s="101">
        <f t="shared" si="117"/>
        <v>110.963628</v>
      </c>
      <c r="J139" s="169">
        <f t="shared" si="118"/>
        <v>443.854512</v>
      </c>
      <c r="M139" s="100">
        <v>89.82</v>
      </c>
    </row>
    <row r="140" spans="1:13" s="34" customFormat="1" ht="25.5" outlineLevel="1">
      <c r="A140" s="35"/>
      <c r="B140" s="181" t="s">
        <v>261</v>
      </c>
      <c r="C140" s="89">
        <v>93665</v>
      </c>
      <c r="D140" s="18" t="s">
        <v>38</v>
      </c>
      <c r="E140" s="82" t="s">
        <v>269</v>
      </c>
      <c r="F140" s="94" t="s">
        <v>13</v>
      </c>
      <c r="G140" s="33">
        <v>1</v>
      </c>
      <c r="H140" s="100">
        <f t="shared" si="119"/>
        <v>96.53</v>
      </c>
      <c r="I140" s="101">
        <f t="shared" si="117"/>
        <v>119.253162</v>
      </c>
      <c r="J140" s="169">
        <f t="shared" si="118"/>
        <v>119.253162</v>
      </c>
      <c r="M140" s="100">
        <v>96.53</v>
      </c>
    </row>
    <row r="141" spans="1:13" s="34" customFormat="1" ht="25.5" outlineLevel="1">
      <c r="A141" s="35"/>
      <c r="B141" s="181" t="s">
        <v>262</v>
      </c>
      <c r="C141" s="89">
        <v>93666</v>
      </c>
      <c r="D141" s="18" t="s">
        <v>38</v>
      </c>
      <c r="E141" s="82" t="s">
        <v>270</v>
      </c>
      <c r="F141" s="94" t="s">
        <v>13</v>
      </c>
      <c r="G141" s="33">
        <v>1</v>
      </c>
      <c r="H141" s="100">
        <f t="shared" si="119"/>
        <v>102.81</v>
      </c>
      <c r="I141" s="101">
        <f t="shared" si="117"/>
        <v>127.01147400000001</v>
      </c>
      <c r="J141" s="169">
        <f t="shared" si="118"/>
        <v>127.01147400000001</v>
      </c>
      <c r="M141" s="100">
        <v>102.81</v>
      </c>
    </row>
    <row r="142" spans="1:13" s="34" customFormat="1" ht="25.5" outlineLevel="1">
      <c r="A142" s="35"/>
      <c r="B142" s="181" t="s">
        <v>263</v>
      </c>
      <c r="C142" s="89">
        <v>93673</v>
      </c>
      <c r="D142" s="18" t="s">
        <v>38</v>
      </c>
      <c r="E142" s="82" t="s">
        <v>271</v>
      </c>
      <c r="F142" s="94" t="s">
        <v>13</v>
      </c>
      <c r="G142" s="33">
        <v>1</v>
      </c>
      <c r="H142" s="100">
        <f t="shared" si="119"/>
        <v>134.16999999999999</v>
      </c>
      <c r="I142" s="101">
        <f t="shared" si="117"/>
        <v>165.75361799999999</v>
      </c>
      <c r="J142" s="169">
        <f t="shared" si="118"/>
        <v>165.75361799999999</v>
      </c>
      <c r="M142" s="100">
        <v>134.16999999999999</v>
      </c>
    </row>
    <row r="143" spans="1:13" s="34" customFormat="1" ht="20.100000000000001" customHeight="1" outlineLevel="1">
      <c r="A143" s="35"/>
      <c r="B143" s="180" t="s">
        <v>69</v>
      </c>
      <c r="C143" s="125"/>
      <c r="D143" s="125"/>
      <c r="E143" s="122" t="s">
        <v>5</v>
      </c>
      <c r="F143" s="130"/>
      <c r="G143" s="123"/>
      <c r="H143" s="119"/>
      <c r="I143" s="120"/>
      <c r="J143" s="174"/>
      <c r="M143" s="119"/>
    </row>
    <row r="144" spans="1:13" s="34" customFormat="1" ht="25.5" outlineLevel="1">
      <c r="A144" s="35"/>
      <c r="B144" s="181" t="s">
        <v>79</v>
      </c>
      <c r="C144" s="89">
        <v>91852</v>
      </c>
      <c r="D144" s="18" t="s">
        <v>38</v>
      </c>
      <c r="E144" s="93" t="s">
        <v>274</v>
      </c>
      <c r="F144" s="89" t="s">
        <v>16</v>
      </c>
      <c r="G144" s="33">
        <v>125</v>
      </c>
      <c r="H144" s="100">
        <f t="shared" ref="H144:H147" si="120">M144*$M$17</f>
        <v>8.8800000000000008</v>
      </c>
      <c r="I144" s="101">
        <f t="shared" ref="I144:I145" si="121">H144+(H144*$J$11)</f>
        <v>10.970352000000002</v>
      </c>
      <c r="J144" s="169">
        <f t="shared" ref="J144:J145" si="122">I144*G144</f>
        <v>1371.2940000000003</v>
      </c>
      <c r="M144" s="100">
        <v>8.8800000000000008</v>
      </c>
    </row>
    <row r="145" spans="1:13" s="34" customFormat="1" ht="25.5" outlineLevel="1">
      <c r="A145" s="35"/>
      <c r="B145" s="181" t="s">
        <v>80</v>
      </c>
      <c r="C145" s="89">
        <v>91854</v>
      </c>
      <c r="D145" s="18" t="s">
        <v>38</v>
      </c>
      <c r="E145" s="93" t="s">
        <v>275</v>
      </c>
      <c r="F145" s="18" t="s">
        <v>16</v>
      </c>
      <c r="G145" s="33">
        <v>350</v>
      </c>
      <c r="H145" s="100">
        <f t="shared" si="120"/>
        <v>9.6</v>
      </c>
      <c r="I145" s="101">
        <f t="shared" si="121"/>
        <v>11.85984</v>
      </c>
      <c r="J145" s="169">
        <f t="shared" si="122"/>
        <v>4150.9440000000004</v>
      </c>
      <c r="M145" s="100">
        <v>9.6</v>
      </c>
    </row>
    <row r="146" spans="1:13" s="34" customFormat="1" ht="25.5" outlineLevel="1">
      <c r="A146" s="35"/>
      <c r="B146" s="181" t="s">
        <v>153</v>
      </c>
      <c r="C146" s="89">
        <v>91870</v>
      </c>
      <c r="D146" s="18" t="s">
        <v>38</v>
      </c>
      <c r="E146" s="93" t="s">
        <v>276</v>
      </c>
      <c r="F146" s="18" t="s">
        <v>16</v>
      </c>
      <c r="G146" s="33">
        <v>180</v>
      </c>
      <c r="H146" s="100">
        <f t="shared" si="120"/>
        <v>12.6</v>
      </c>
      <c r="I146" s="101">
        <f t="shared" ref="I146:I147" si="123">H146+(H146*$J$11)</f>
        <v>15.566039999999999</v>
      </c>
      <c r="J146" s="169">
        <f t="shared" ref="J146:J147" si="124">I146*G146</f>
        <v>2801.8871999999997</v>
      </c>
      <c r="M146" s="100">
        <v>12.6</v>
      </c>
    </row>
    <row r="147" spans="1:13" s="34" customFormat="1" ht="25.5" outlineLevel="1">
      <c r="A147" s="35"/>
      <c r="B147" s="181" t="s">
        <v>154</v>
      </c>
      <c r="C147" s="89">
        <v>91871</v>
      </c>
      <c r="D147" s="18" t="s">
        <v>38</v>
      </c>
      <c r="E147" s="93" t="s">
        <v>277</v>
      </c>
      <c r="F147" s="18" t="s">
        <v>16</v>
      </c>
      <c r="G147" s="33">
        <v>100</v>
      </c>
      <c r="H147" s="100">
        <f t="shared" si="120"/>
        <v>14.39</v>
      </c>
      <c r="I147" s="101">
        <f t="shared" si="123"/>
        <v>17.777405999999999</v>
      </c>
      <c r="J147" s="169">
        <f t="shared" si="124"/>
        <v>1777.7405999999999</v>
      </c>
      <c r="M147" s="100">
        <v>14.39</v>
      </c>
    </row>
    <row r="148" spans="1:13" s="34" customFormat="1" ht="25.5" outlineLevel="1">
      <c r="A148" s="35"/>
      <c r="B148" s="181" t="s">
        <v>272</v>
      </c>
      <c r="C148" s="89">
        <v>91872</v>
      </c>
      <c r="D148" s="18" t="s">
        <v>38</v>
      </c>
      <c r="E148" s="93" t="s">
        <v>278</v>
      </c>
      <c r="F148" s="18" t="s">
        <v>16</v>
      </c>
      <c r="G148" s="33">
        <v>30</v>
      </c>
      <c r="H148" s="100">
        <f t="shared" ref="H148:H149" si="125">M148*$M$17</f>
        <v>18.489999999999998</v>
      </c>
      <c r="I148" s="101">
        <f t="shared" ref="I148:I149" si="126">H148+(H148*$J$11)</f>
        <v>22.842545999999999</v>
      </c>
      <c r="J148" s="169">
        <f t="shared" ref="J148:J149" si="127">I148*G148</f>
        <v>685.27638000000002</v>
      </c>
      <c r="M148" s="100">
        <v>18.489999999999998</v>
      </c>
    </row>
    <row r="149" spans="1:13" s="34" customFormat="1" ht="25.5" outlineLevel="1">
      <c r="A149" s="35"/>
      <c r="B149" s="181" t="s">
        <v>273</v>
      </c>
      <c r="C149" s="89">
        <v>91873</v>
      </c>
      <c r="D149" s="18" t="s">
        <v>38</v>
      </c>
      <c r="E149" s="93" t="s">
        <v>279</v>
      </c>
      <c r="F149" s="18" t="s">
        <v>16</v>
      </c>
      <c r="G149" s="33">
        <v>30</v>
      </c>
      <c r="H149" s="100">
        <f t="shared" si="125"/>
        <v>22.45</v>
      </c>
      <c r="I149" s="101">
        <f t="shared" si="126"/>
        <v>27.734729999999999</v>
      </c>
      <c r="J149" s="169">
        <f t="shared" si="127"/>
        <v>832.04189999999994</v>
      </c>
      <c r="M149" s="100">
        <v>22.45</v>
      </c>
    </row>
    <row r="150" spans="1:13" s="34" customFormat="1" ht="20.100000000000001" customHeight="1" outlineLevel="1">
      <c r="A150" s="35"/>
      <c r="B150" s="180" t="s">
        <v>70</v>
      </c>
      <c r="C150" s="125"/>
      <c r="D150" s="125"/>
      <c r="E150" s="122" t="s">
        <v>29</v>
      </c>
      <c r="F150" s="130"/>
      <c r="G150" s="123"/>
      <c r="H150" s="119"/>
      <c r="I150" s="120"/>
      <c r="J150" s="174"/>
      <c r="M150" s="119"/>
    </row>
    <row r="151" spans="1:13" s="95" customFormat="1" ht="25.5" outlineLevel="1">
      <c r="A151" s="35"/>
      <c r="B151" s="181" t="s">
        <v>81</v>
      </c>
      <c r="C151" s="89">
        <v>91926</v>
      </c>
      <c r="D151" s="18" t="s">
        <v>38</v>
      </c>
      <c r="E151" s="93" t="s">
        <v>280</v>
      </c>
      <c r="F151" s="18" t="s">
        <v>16</v>
      </c>
      <c r="G151" s="33">
        <v>1500</v>
      </c>
      <c r="H151" s="100">
        <f t="shared" ref="H151:H155" si="128">M151*$M$17</f>
        <v>3.79</v>
      </c>
      <c r="I151" s="101">
        <f t="shared" ref="I151:I152" si="129">H151+(H151*$J$11)</f>
        <v>4.6821660000000005</v>
      </c>
      <c r="J151" s="169">
        <f t="shared" ref="J151:J152" si="130">I151*G151</f>
        <v>7023.2490000000007</v>
      </c>
      <c r="M151" s="100">
        <v>3.79</v>
      </c>
    </row>
    <row r="152" spans="1:13" s="95" customFormat="1" ht="25.5" outlineLevel="1">
      <c r="A152" s="35"/>
      <c r="B152" s="181" t="s">
        <v>82</v>
      </c>
      <c r="C152" s="89">
        <v>91929</v>
      </c>
      <c r="D152" s="18" t="s">
        <v>38</v>
      </c>
      <c r="E152" s="93" t="s">
        <v>281</v>
      </c>
      <c r="F152" s="18" t="s">
        <v>16</v>
      </c>
      <c r="G152" s="33">
        <v>1000</v>
      </c>
      <c r="H152" s="100">
        <f t="shared" si="128"/>
        <v>6.23</v>
      </c>
      <c r="I152" s="101">
        <f t="shared" si="129"/>
        <v>7.6965420000000009</v>
      </c>
      <c r="J152" s="169">
        <f t="shared" si="130"/>
        <v>7696.5420000000013</v>
      </c>
      <c r="M152" s="100">
        <v>6.23</v>
      </c>
    </row>
    <row r="153" spans="1:13" ht="25.5" outlineLevel="1">
      <c r="A153" s="35"/>
      <c r="B153" s="181" t="s">
        <v>83</v>
      </c>
      <c r="C153" s="89">
        <v>91930</v>
      </c>
      <c r="D153" s="18" t="s">
        <v>38</v>
      </c>
      <c r="E153" s="93" t="s">
        <v>282</v>
      </c>
      <c r="F153" s="18" t="s">
        <v>16</v>
      </c>
      <c r="G153" s="33">
        <v>360</v>
      </c>
      <c r="H153" s="100">
        <f t="shared" si="128"/>
        <v>8.1300000000000008</v>
      </c>
      <c r="I153" s="101">
        <f t="shared" ref="I153" si="131">H153+(H153*$J$11)</f>
        <v>10.043802000000001</v>
      </c>
      <c r="J153" s="169">
        <f t="shared" ref="J153" si="132">I153*G153</f>
        <v>3615.7687200000005</v>
      </c>
      <c r="M153" s="100">
        <v>8.1300000000000008</v>
      </c>
    </row>
    <row r="154" spans="1:13" s="95" customFormat="1" ht="25.5" outlineLevel="1">
      <c r="A154" s="35"/>
      <c r="B154" s="181" t="s">
        <v>84</v>
      </c>
      <c r="C154" s="89">
        <v>92981</v>
      </c>
      <c r="D154" s="18" t="s">
        <v>38</v>
      </c>
      <c r="E154" s="93" t="s">
        <v>283</v>
      </c>
      <c r="F154" s="18" t="s">
        <v>16</v>
      </c>
      <c r="G154" s="33">
        <v>120</v>
      </c>
      <c r="H154" s="100">
        <f t="shared" si="128"/>
        <v>13.21</v>
      </c>
      <c r="I154" s="101">
        <f t="shared" ref="I154:I155" si="133">H154+(H154*$J$11)</f>
        <v>16.319634000000001</v>
      </c>
      <c r="J154" s="169">
        <f t="shared" ref="J154:J155" si="134">I154*G154</f>
        <v>1958.35608</v>
      </c>
      <c r="M154" s="100">
        <v>13.21</v>
      </c>
    </row>
    <row r="155" spans="1:13" s="95" customFormat="1" ht="38.25" outlineLevel="1">
      <c r="A155" s="35"/>
      <c r="B155" s="181" t="s">
        <v>85</v>
      </c>
      <c r="C155" s="89">
        <v>92986</v>
      </c>
      <c r="D155" s="18" t="s">
        <v>38</v>
      </c>
      <c r="E155" s="93" t="s">
        <v>284</v>
      </c>
      <c r="F155" s="18" t="s">
        <v>16</v>
      </c>
      <c r="G155" s="33">
        <v>100</v>
      </c>
      <c r="H155" s="100">
        <f t="shared" si="128"/>
        <v>32.35</v>
      </c>
      <c r="I155" s="101">
        <f t="shared" si="133"/>
        <v>39.96519</v>
      </c>
      <c r="J155" s="169">
        <f t="shared" si="134"/>
        <v>3996.5189999999998</v>
      </c>
      <c r="M155" s="100">
        <v>32.35</v>
      </c>
    </row>
    <row r="156" spans="1:13" ht="20.100000000000001" customHeight="1" outlineLevel="1">
      <c r="A156" s="35"/>
      <c r="B156" s="180" t="s">
        <v>71</v>
      </c>
      <c r="C156" s="125"/>
      <c r="D156" s="125"/>
      <c r="E156" s="122" t="s">
        <v>32</v>
      </c>
      <c r="F156" s="130"/>
      <c r="G156" s="123"/>
      <c r="H156" s="119"/>
      <c r="I156" s="120"/>
      <c r="J156" s="174"/>
      <c r="M156" s="119"/>
    </row>
    <row r="157" spans="1:13" ht="25.5" outlineLevel="1">
      <c r="A157" s="35"/>
      <c r="B157" s="181" t="s">
        <v>86</v>
      </c>
      <c r="C157" s="89">
        <v>91937</v>
      </c>
      <c r="D157" s="18" t="s">
        <v>38</v>
      </c>
      <c r="E157" s="93" t="s">
        <v>293</v>
      </c>
      <c r="F157" s="17" t="s">
        <v>13</v>
      </c>
      <c r="G157" s="205">
        <v>80</v>
      </c>
      <c r="H157" s="100">
        <f t="shared" ref="H157:H178" si="135">M157*$M$17</f>
        <v>16.04</v>
      </c>
      <c r="I157" s="101">
        <f t="shared" ref="I157:I166" si="136">H157+(H157*$J$11)</f>
        <v>19.815815999999998</v>
      </c>
      <c r="J157" s="169">
        <f t="shared" ref="J157:J166" si="137">I157*G157</f>
        <v>1585.2652799999998</v>
      </c>
      <c r="M157" s="100">
        <v>16.04</v>
      </c>
    </row>
    <row r="158" spans="1:13" s="95" customFormat="1" ht="25.5" outlineLevel="1">
      <c r="A158" s="35"/>
      <c r="B158" s="181" t="s">
        <v>87</v>
      </c>
      <c r="C158" s="89">
        <v>91940</v>
      </c>
      <c r="D158" s="18" t="s">
        <v>38</v>
      </c>
      <c r="E158" s="93" t="s">
        <v>294</v>
      </c>
      <c r="F158" s="17" t="s">
        <v>13</v>
      </c>
      <c r="G158" s="205">
        <f>75+11</f>
        <v>86</v>
      </c>
      <c r="H158" s="100">
        <f t="shared" si="135"/>
        <v>17.88</v>
      </c>
      <c r="I158" s="101">
        <f t="shared" ref="I158" si="138">H158+(H158*$J$11)</f>
        <v>22.088951999999999</v>
      </c>
      <c r="J158" s="169">
        <f t="shared" ref="J158" si="139">I158*G158</f>
        <v>1899.649872</v>
      </c>
      <c r="M158" s="100">
        <v>17.88</v>
      </c>
    </row>
    <row r="159" spans="1:13" s="95" customFormat="1" ht="25.5" outlineLevel="1">
      <c r="A159" s="35"/>
      <c r="B159" s="181" t="s">
        <v>88</v>
      </c>
      <c r="C159" s="89">
        <v>91941</v>
      </c>
      <c r="D159" s="18" t="s">
        <v>38</v>
      </c>
      <c r="E159" s="93" t="s">
        <v>295</v>
      </c>
      <c r="F159" s="17" t="s">
        <v>13</v>
      </c>
      <c r="G159" s="205">
        <v>12</v>
      </c>
      <c r="H159" s="100">
        <f t="shared" si="135"/>
        <v>11.51</v>
      </c>
      <c r="I159" s="101">
        <f t="shared" ref="I159" si="140">H159+(H159*$J$11)</f>
        <v>14.219453999999999</v>
      </c>
      <c r="J159" s="169">
        <f t="shared" ref="J159" si="141">I159*G159</f>
        <v>170.63344799999999</v>
      </c>
      <c r="M159" s="100">
        <v>11.51</v>
      </c>
    </row>
    <row r="160" spans="1:13" s="95" customFormat="1" ht="25.5" outlineLevel="1">
      <c r="A160" s="35"/>
      <c r="B160" s="181" t="s">
        <v>89</v>
      </c>
      <c r="C160" s="89">
        <v>91944</v>
      </c>
      <c r="D160" s="18" t="s">
        <v>38</v>
      </c>
      <c r="E160" s="93" t="s">
        <v>296</v>
      </c>
      <c r="F160" s="17" t="s">
        <v>13</v>
      </c>
      <c r="G160" s="205">
        <v>25</v>
      </c>
      <c r="H160" s="100">
        <f t="shared" si="135"/>
        <v>14.67</v>
      </c>
      <c r="I160" s="101">
        <f t="shared" ref="I160" si="142">H160+(H160*$J$11)</f>
        <v>18.123318000000001</v>
      </c>
      <c r="J160" s="169">
        <f t="shared" ref="J160" si="143">I160*G160</f>
        <v>453.08295000000004</v>
      </c>
      <c r="M160" s="100">
        <v>14.67</v>
      </c>
    </row>
    <row r="161" spans="1:13" ht="25.5" outlineLevel="1">
      <c r="A161" s="35"/>
      <c r="B161" s="181" t="s">
        <v>90</v>
      </c>
      <c r="C161" s="89">
        <v>97886</v>
      </c>
      <c r="D161" s="18" t="s">
        <v>38</v>
      </c>
      <c r="E161" s="93" t="s">
        <v>297</v>
      </c>
      <c r="F161" s="17" t="s">
        <v>13</v>
      </c>
      <c r="G161" s="205">
        <v>3</v>
      </c>
      <c r="H161" s="100">
        <f t="shared" si="135"/>
        <v>162.28</v>
      </c>
      <c r="I161" s="101">
        <f t="shared" si="136"/>
        <v>200.48071200000001</v>
      </c>
      <c r="J161" s="169">
        <f t="shared" si="137"/>
        <v>601.442136</v>
      </c>
      <c r="M161" s="100">
        <v>162.28</v>
      </c>
    </row>
    <row r="162" spans="1:13" s="95" customFormat="1" ht="25.5" outlineLevel="1">
      <c r="A162" s="35"/>
      <c r="B162" s="181" t="s">
        <v>91</v>
      </c>
      <c r="C162" s="89">
        <v>97887</v>
      </c>
      <c r="D162" s="18" t="s">
        <v>38</v>
      </c>
      <c r="E162" s="93" t="s">
        <v>298</v>
      </c>
      <c r="F162" s="17" t="s">
        <v>13</v>
      </c>
      <c r="G162" s="205">
        <v>1</v>
      </c>
      <c r="H162" s="100">
        <f t="shared" si="135"/>
        <v>255.59</v>
      </c>
      <c r="I162" s="101">
        <f t="shared" ref="I162" si="144">H162+(H162*$J$11)</f>
        <v>315.75588600000003</v>
      </c>
      <c r="J162" s="169">
        <f t="shared" ref="J162" si="145">I162*G162</f>
        <v>315.75588600000003</v>
      </c>
      <c r="M162" s="100">
        <v>255.59</v>
      </c>
    </row>
    <row r="163" spans="1:13" ht="25.5" outlineLevel="1">
      <c r="A163" s="35"/>
      <c r="B163" s="181" t="s">
        <v>92</v>
      </c>
      <c r="C163" s="89">
        <v>91953</v>
      </c>
      <c r="D163" s="18" t="s">
        <v>38</v>
      </c>
      <c r="E163" s="93" t="s">
        <v>299</v>
      </c>
      <c r="F163" s="17" t="s">
        <v>13</v>
      </c>
      <c r="G163" s="205">
        <v>13</v>
      </c>
      <c r="H163" s="100">
        <f t="shared" si="135"/>
        <v>28.96</v>
      </c>
      <c r="I163" s="101">
        <f t="shared" si="136"/>
        <v>35.777183999999998</v>
      </c>
      <c r="J163" s="169">
        <f t="shared" si="137"/>
        <v>465.10339199999999</v>
      </c>
      <c r="M163" s="100">
        <v>28.96</v>
      </c>
    </row>
    <row r="164" spans="1:13" s="95" customFormat="1" ht="25.5" outlineLevel="1">
      <c r="A164" s="35"/>
      <c r="B164" s="181" t="s">
        <v>93</v>
      </c>
      <c r="C164" s="89">
        <v>91955</v>
      </c>
      <c r="D164" s="18" t="s">
        <v>38</v>
      </c>
      <c r="E164" s="93" t="s">
        <v>300</v>
      </c>
      <c r="F164" s="17" t="s">
        <v>13</v>
      </c>
      <c r="G164" s="205">
        <v>10</v>
      </c>
      <c r="H164" s="100">
        <f t="shared" si="135"/>
        <v>35.25</v>
      </c>
      <c r="I164" s="101">
        <f t="shared" ref="I164" si="146">H164+(H164*$J$11)</f>
        <v>43.547849999999997</v>
      </c>
      <c r="J164" s="169">
        <f t="shared" ref="J164" si="147">I164*G164</f>
        <v>435.47849999999994</v>
      </c>
      <c r="M164" s="100">
        <v>35.25</v>
      </c>
    </row>
    <row r="165" spans="1:13" s="95" customFormat="1" ht="25.5" outlineLevel="1">
      <c r="A165" s="35"/>
      <c r="B165" s="181" t="s">
        <v>94</v>
      </c>
      <c r="C165" s="89">
        <v>91959</v>
      </c>
      <c r="D165" s="18" t="s">
        <v>38</v>
      </c>
      <c r="E165" s="93" t="s">
        <v>301</v>
      </c>
      <c r="F165" s="17" t="s">
        <v>13</v>
      </c>
      <c r="G165" s="205">
        <v>5</v>
      </c>
      <c r="H165" s="100">
        <f t="shared" si="135"/>
        <v>44.14</v>
      </c>
      <c r="I165" s="101">
        <f t="shared" ref="I165" si="148">H165+(H165*$J$11)</f>
        <v>54.530556000000004</v>
      </c>
      <c r="J165" s="169">
        <f t="shared" ref="J165" si="149">I165*G165</f>
        <v>272.65278000000001</v>
      </c>
      <c r="M165" s="100">
        <v>44.14</v>
      </c>
    </row>
    <row r="166" spans="1:13" ht="25.5" outlineLevel="1">
      <c r="A166" s="35"/>
      <c r="B166" s="181" t="s">
        <v>104</v>
      </c>
      <c r="C166" s="89">
        <v>91979</v>
      </c>
      <c r="D166" s="18" t="s">
        <v>38</v>
      </c>
      <c r="E166" s="93" t="s">
        <v>302</v>
      </c>
      <c r="F166" s="17" t="s">
        <v>13</v>
      </c>
      <c r="G166" s="205">
        <v>5</v>
      </c>
      <c r="H166" s="100">
        <f t="shared" si="135"/>
        <v>49.25</v>
      </c>
      <c r="I166" s="101">
        <f t="shared" si="136"/>
        <v>60.843450000000004</v>
      </c>
      <c r="J166" s="169">
        <f t="shared" si="137"/>
        <v>304.21725000000004</v>
      </c>
      <c r="M166" s="100">
        <v>49.25</v>
      </c>
    </row>
    <row r="167" spans="1:13" s="95" customFormat="1" ht="25.5" outlineLevel="1">
      <c r="A167" s="35"/>
      <c r="B167" s="181" t="s">
        <v>105</v>
      </c>
      <c r="C167" s="89">
        <v>92023</v>
      </c>
      <c r="D167" s="18" t="s">
        <v>38</v>
      </c>
      <c r="E167" s="93" t="s">
        <v>303</v>
      </c>
      <c r="F167" s="17" t="s">
        <v>13</v>
      </c>
      <c r="G167" s="205">
        <v>3</v>
      </c>
      <c r="H167" s="100">
        <f t="shared" si="135"/>
        <v>49.28</v>
      </c>
      <c r="I167" s="101">
        <f t="shared" ref="I167" si="150">H167+(H167*$J$11)</f>
        <v>60.880512000000003</v>
      </c>
      <c r="J167" s="169">
        <f t="shared" ref="J167" si="151">I167*G167</f>
        <v>182.641536</v>
      </c>
      <c r="M167" s="100">
        <v>49.28</v>
      </c>
    </row>
    <row r="168" spans="1:13" s="95" customFormat="1" ht="25.5" outlineLevel="1">
      <c r="A168" s="35"/>
      <c r="B168" s="181" t="s">
        <v>124</v>
      </c>
      <c r="C168" s="94">
        <v>92033</v>
      </c>
      <c r="D168" s="18" t="s">
        <v>38</v>
      </c>
      <c r="E168" s="93" t="s">
        <v>304</v>
      </c>
      <c r="F168" s="17" t="s">
        <v>13</v>
      </c>
      <c r="G168" s="205">
        <v>8</v>
      </c>
      <c r="H168" s="100">
        <f t="shared" si="135"/>
        <v>77.02</v>
      </c>
      <c r="I168" s="101">
        <f t="shared" ref="I168" si="152">H168+(H168*$J$11)</f>
        <v>95.150508000000002</v>
      </c>
      <c r="J168" s="169">
        <f t="shared" ref="J168" si="153">I168*G168</f>
        <v>761.20406400000002</v>
      </c>
      <c r="M168" s="100">
        <v>77.02</v>
      </c>
    </row>
    <row r="169" spans="1:13" s="95" customFormat="1" ht="25.5" outlineLevel="1">
      <c r="A169" s="35"/>
      <c r="B169" s="181" t="s">
        <v>156</v>
      </c>
      <c r="C169" s="94">
        <v>91996</v>
      </c>
      <c r="D169" s="18" t="s">
        <v>38</v>
      </c>
      <c r="E169" s="93" t="s">
        <v>305</v>
      </c>
      <c r="F169" s="17" t="s">
        <v>13</v>
      </c>
      <c r="G169" s="205">
        <v>75</v>
      </c>
      <c r="H169" s="100">
        <f t="shared" si="135"/>
        <v>34.15</v>
      </c>
      <c r="I169" s="101">
        <f t="shared" ref="I169:I178" si="154">H169+(H169*$J$11)</f>
        <v>42.18891</v>
      </c>
      <c r="J169" s="169">
        <f t="shared" ref="J169:J178" si="155">I169*G169</f>
        <v>3164.1682500000002</v>
      </c>
      <c r="M169" s="100">
        <v>34.15</v>
      </c>
    </row>
    <row r="170" spans="1:13" s="95" customFormat="1" ht="25.5" outlineLevel="1">
      <c r="A170" s="35"/>
      <c r="B170" s="181" t="s">
        <v>164</v>
      </c>
      <c r="C170" s="94">
        <v>91997</v>
      </c>
      <c r="D170" s="18" t="s">
        <v>38</v>
      </c>
      <c r="E170" s="93" t="s">
        <v>306</v>
      </c>
      <c r="F170" s="17" t="s">
        <v>13</v>
      </c>
      <c r="G170" s="205">
        <v>12</v>
      </c>
      <c r="H170" s="100">
        <f t="shared" ref="H170:H177" si="156">M170*$M$17</f>
        <v>36.270000000000003</v>
      </c>
      <c r="I170" s="101">
        <f t="shared" ref="I170:I177" si="157">H170+(H170*$J$11)</f>
        <v>44.807958000000006</v>
      </c>
      <c r="J170" s="169">
        <f t="shared" ref="J170:J177" si="158">I170*G170</f>
        <v>537.69549600000005</v>
      </c>
      <c r="M170" s="100">
        <v>36.270000000000003</v>
      </c>
    </row>
    <row r="171" spans="1:13" s="95" customFormat="1" ht="25.5" outlineLevel="1">
      <c r="A171" s="35"/>
      <c r="B171" s="181" t="s">
        <v>285</v>
      </c>
      <c r="C171" s="94">
        <v>92000</v>
      </c>
      <c r="D171" s="18" t="s">
        <v>38</v>
      </c>
      <c r="E171" s="93" t="s">
        <v>307</v>
      </c>
      <c r="F171" s="17" t="s">
        <v>13</v>
      </c>
      <c r="G171" s="205">
        <v>11</v>
      </c>
      <c r="H171" s="100">
        <f t="shared" si="156"/>
        <v>30.39</v>
      </c>
      <c r="I171" s="101">
        <f t="shared" si="157"/>
        <v>37.543806000000004</v>
      </c>
      <c r="J171" s="169">
        <f t="shared" si="158"/>
        <v>412.98186600000002</v>
      </c>
      <c r="M171" s="100">
        <v>30.39</v>
      </c>
    </row>
    <row r="172" spans="1:13" s="95" customFormat="1" ht="25.5" outlineLevel="1">
      <c r="A172" s="35"/>
      <c r="B172" s="181" t="s">
        <v>286</v>
      </c>
      <c r="C172" s="94">
        <v>96985</v>
      </c>
      <c r="D172" s="18" t="s">
        <v>38</v>
      </c>
      <c r="E172" s="93" t="s">
        <v>308</v>
      </c>
      <c r="F172" s="17" t="s">
        <v>13</v>
      </c>
      <c r="G172" s="205">
        <v>5</v>
      </c>
      <c r="H172" s="100">
        <f t="shared" si="156"/>
        <v>109.18</v>
      </c>
      <c r="I172" s="101">
        <f t="shared" si="157"/>
        <v>134.88097200000001</v>
      </c>
      <c r="J172" s="169">
        <f t="shared" si="158"/>
        <v>674.4048600000001</v>
      </c>
      <c r="M172" s="100">
        <v>109.18</v>
      </c>
    </row>
    <row r="173" spans="1:13" s="95" customFormat="1" ht="25.5" outlineLevel="1">
      <c r="A173" s="35"/>
      <c r="B173" s="181" t="s">
        <v>287</v>
      </c>
      <c r="C173" s="94">
        <v>97586</v>
      </c>
      <c r="D173" s="18" t="s">
        <v>38</v>
      </c>
      <c r="E173" s="93" t="s">
        <v>309</v>
      </c>
      <c r="F173" s="17" t="s">
        <v>13</v>
      </c>
      <c r="G173" s="205">
        <v>5</v>
      </c>
      <c r="H173" s="100">
        <f t="shared" si="156"/>
        <v>180.86</v>
      </c>
      <c r="I173" s="101">
        <f t="shared" si="157"/>
        <v>223.43444400000001</v>
      </c>
      <c r="J173" s="169">
        <f t="shared" si="158"/>
        <v>1117.1722200000002</v>
      </c>
      <c r="M173" s="100">
        <v>180.86</v>
      </c>
    </row>
    <row r="174" spans="1:13" s="95" customFormat="1" ht="25.5" outlineLevel="1">
      <c r="A174" s="35"/>
      <c r="B174" s="181" t="s">
        <v>288</v>
      </c>
      <c r="C174" s="94">
        <v>97590</v>
      </c>
      <c r="D174" s="18" t="s">
        <v>38</v>
      </c>
      <c r="E174" s="93" t="s">
        <v>310</v>
      </c>
      <c r="F174" s="17" t="s">
        <v>13</v>
      </c>
      <c r="G174" s="205">
        <v>5</v>
      </c>
      <c r="H174" s="100">
        <f t="shared" si="156"/>
        <v>111.9</v>
      </c>
      <c r="I174" s="101">
        <f t="shared" si="157"/>
        <v>138.24126000000001</v>
      </c>
      <c r="J174" s="169">
        <f t="shared" si="158"/>
        <v>691.20630000000006</v>
      </c>
      <c r="M174" s="100">
        <v>111.9</v>
      </c>
    </row>
    <row r="175" spans="1:13" s="95" customFormat="1" ht="25.5" outlineLevel="1">
      <c r="A175" s="35"/>
      <c r="B175" s="181" t="s">
        <v>289</v>
      </c>
      <c r="C175" s="94">
        <v>97591</v>
      </c>
      <c r="D175" s="18" t="s">
        <v>38</v>
      </c>
      <c r="E175" s="93" t="s">
        <v>311</v>
      </c>
      <c r="F175" s="17" t="s">
        <v>13</v>
      </c>
      <c r="G175" s="205">
        <v>60</v>
      </c>
      <c r="H175" s="100">
        <f t="shared" si="156"/>
        <v>146.66</v>
      </c>
      <c r="I175" s="101">
        <f t="shared" si="157"/>
        <v>181.183764</v>
      </c>
      <c r="J175" s="169">
        <f t="shared" si="158"/>
        <v>10871.02584</v>
      </c>
      <c r="M175" s="100">
        <v>146.66</v>
      </c>
    </row>
    <row r="176" spans="1:13" s="95" customFormat="1" ht="25.5" outlineLevel="1">
      <c r="A176" s="35"/>
      <c r="B176" s="181" t="s">
        <v>290</v>
      </c>
      <c r="C176" s="94">
        <v>97593</v>
      </c>
      <c r="D176" s="18" t="s">
        <v>38</v>
      </c>
      <c r="E176" s="93" t="s">
        <v>312</v>
      </c>
      <c r="F176" s="17" t="s">
        <v>13</v>
      </c>
      <c r="G176" s="205">
        <v>15</v>
      </c>
      <c r="H176" s="100">
        <f t="shared" si="156"/>
        <v>163.89</v>
      </c>
      <c r="I176" s="101">
        <f t="shared" si="157"/>
        <v>202.46970599999997</v>
      </c>
      <c r="J176" s="169">
        <f t="shared" si="158"/>
        <v>3037.0455899999997</v>
      </c>
      <c r="M176" s="100">
        <v>163.89</v>
      </c>
    </row>
    <row r="177" spans="1:13" s="95" customFormat="1" ht="25.5" outlineLevel="1">
      <c r="A177" s="35"/>
      <c r="B177" s="181" t="s">
        <v>291</v>
      </c>
      <c r="C177" s="94">
        <v>97611</v>
      </c>
      <c r="D177" s="18" t="s">
        <v>38</v>
      </c>
      <c r="E177" s="93" t="s">
        <v>313</v>
      </c>
      <c r="F177" s="17" t="s">
        <v>13</v>
      </c>
      <c r="G177" s="205">
        <v>10</v>
      </c>
      <c r="H177" s="100">
        <f t="shared" si="156"/>
        <v>26.18</v>
      </c>
      <c r="I177" s="101">
        <f t="shared" si="157"/>
        <v>32.342771999999997</v>
      </c>
      <c r="J177" s="169">
        <f t="shared" si="158"/>
        <v>323.42771999999997</v>
      </c>
      <c r="M177" s="100">
        <v>26.18</v>
      </c>
    </row>
    <row r="178" spans="1:13" s="95" customFormat="1" ht="25.5" outlineLevel="1">
      <c r="A178" s="35"/>
      <c r="B178" s="181" t="s">
        <v>292</v>
      </c>
      <c r="C178" s="94">
        <v>101666</v>
      </c>
      <c r="D178" s="18" t="s">
        <v>38</v>
      </c>
      <c r="E178" s="93" t="s">
        <v>314</v>
      </c>
      <c r="F178" s="17" t="s">
        <v>13</v>
      </c>
      <c r="G178" s="205">
        <v>8</v>
      </c>
      <c r="H178" s="100">
        <f t="shared" si="135"/>
        <v>457.57</v>
      </c>
      <c r="I178" s="101">
        <f t="shared" si="154"/>
        <v>565.28197799999998</v>
      </c>
      <c r="J178" s="169">
        <f t="shared" si="155"/>
        <v>4522.2558239999998</v>
      </c>
      <c r="M178" s="100">
        <v>457.57</v>
      </c>
    </row>
    <row r="179" spans="1:13" ht="20.100000000000001" customHeight="1" outlineLevel="1">
      <c r="A179" s="35"/>
      <c r="B179" s="170"/>
      <c r="C179" s="43"/>
      <c r="D179" s="43"/>
      <c r="E179" s="43"/>
      <c r="F179" s="43"/>
      <c r="G179" s="43"/>
      <c r="H179" s="105" t="s">
        <v>22</v>
      </c>
      <c r="I179" s="103"/>
      <c r="J179" s="177">
        <f>SUM(J133:J178)</f>
        <v>71156.458014000003</v>
      </c>
      <c r="M179" s="105" t="s">
        <v>22</v>
      </c>
    </row>
    <row r="180" spans="1:13" s="95" customFormat="1" ht="9.9499999999999993" customHeight="1">
      <c r="A180" s="6"/>
      <c r="B180" s="162"/>
      <c r="C180" s="6"/>
      <c r="D180" s="6"/>
      <c r="E180" s="51"/>
      <c r="F180" s="6"/>
      <c r="G180" s="27"/>
      <c r="H180" s="104"/>
      <c r="I180" s="104"/>
      <c r="J180" s="178"/>
      <c r="M180" s="104"/>
    </row>
    <row r="181" spans="1:13" s="13" customFormat="1" ht="20.100000000000001" customHeight="1">
      <c r="A181" s="35"/>
      <c r="B181" s="164">
        <v>13</v>
      </c>
      <c r="C181" s="19"/>
      <c r="D181" s="19"/>
      <c r="E181" s="14" t="s">
        <v>2</v>
      </c>
      <c r="F181" s="14"/>
      <c r="G181" s="22"/>
      <c r="H181" s="102"/>
      <c r="I181" s="102"/>
      <c r="J181" s="165">
        <f>J183</f>
        <v>3725.4722400000001</v>
      </c>
      <c r="M181" s="102"/>
    </row>
    <row r="182" spans="1:13" s="13" customFormat="1" outlineLevel="1">
      <c r="A182" s="35"/>
      <c r="B182" s="176" t="s">
        <v>3</v>
      </c>
      <c r="C182" s="90" t="s">
        <v>155</v>
      </c>
      <c r="D182" s="94" t="s">
        <v>41</v>
      </c>
      <c r="E182" s="91" t="s">
        <v>46</v>
      </c>
      <c r="F182" s="89" t="s">
        <v>14</v>
      </c>
      <c r="G182" s="33">
        <v>420</v>
      </c>
      <c r="H182" s="100">
        <f>M182*$M$17</f>
        <v>7.18</v>
      </c>
      <c r="I182" s="101">
        <f t="shared" ref="I182" si="159">H182+(H182*$J$11)</f>
        <v>8.8701720000000002</v>
      </c>
      <c r="J182" s="169">
        <f t="shared" ref="J182" si="160">I182*G182</f>
        <v>3725.4722400000001</v>
      </c>
      <c r="M182" s="100">
        <v>7.18</v>
      </c>
    </row>
    <row r="183" spans="1:13" ht="20.100000000000001" customHeight="1" outlineLevel="1">
      <c r="A183" s="35"/>
      <c r="B183" s="170"/>
      <c r="C183" s="43"/>
      <c r="D183" s="43"/>
      <c r="E183" s="43"/>
      <c r="F183" s="43"/>
      <c r="G183" s="43"/>
      <c r="H183" s="105" t="s">
        <v>22</v>
      </c>
      <c r="I183" s="103"/>
      <c r="J183" s="177">
        <f>J182</f>
        <v>3725.4722400000001</v>
      </c>
    </row>
    <row r="184" spans="1:13" s="95" customFormat="1" ht="9.9499999999999993" customHeight="1">
      <c r="A184" s="6"/>
      <c r="B184" s="162"/>
      <c r="C184" s="6"/>
      <c r="D184" s="6"/>
      <c r="E184" s="51"/>
      <c r="F184" s="6"/>
      <c r="G184" s="27"/>
      <c r="H184" s="28"/>
      <c r="I184" s="16"/>
      <c r="J184" s="163"/>
    </row>
    <row r="185" spans="1:13" ht="20.100000000000001" customHeight="1">
      <c r="A185" s="35"/>
      <c r="B185" s="182"/>
      <c r="C185" s="45"/>
      <c r="D185" s="45"/>
      <c r="E185" s="45"/>
      <c r="F185" s="45"/>
      <c r="G185" s="45"/>
      <c r="H185" s="46" t="s">
        <v>37</v>
      </c>
      <c r="I185" s="32"/>
      <c r="J185" s="165">
        <f>J25+J32+J38+J43+J61+J72+J82+J93+J107+J122+J130+J179+J183</f>
        <v>884550.98741081997</v>
      </c>
    </row>
    <row r="186" spans="1:13" s="95" customFormat="1" ht="9.9499999999999993" customHeight="1">
      <c r="A186" s="6"/>
      <c r="B186" s="162"/>
      <c r="C186" s="6"/>
      <c r="D186" s="6"/>
      <c r="E186" s="51"/>
      <c r="F186" s="6"/>
      <c r="G186" s="27"/>
      <c r="H186" s="28"/>
      <c r="I186" s="16"/>
      <c r="J186" s="163"/>
    </row>
    <row r="187" spans="1:13" s="95" customFormat="1" ht="9.9499999999999993" customHeight="1">
      <c r="A187" s="6"/>
      <c r="B187" s="162"/>
      <c r="C187" s="6"/>
      <c r="D187" s="6"/>
      <c r="E187" s="51"/>
      <c r="F187" s="6"/>
      <c r="G187" s="27"/>
      <c r="H187" s="28"/>
      <c r="I187" s="16"/>
      <c r="J187" s="163"/>
    </row>
    <row r="188" spans="1:13" s="95" customFormat="1" ht="9.9499999999999993" customHeight="1">
      <c r="A188" s="6"/>
      <c r="B188" s="162"/>
      <c r="C188" s="6"/>
      <c r="D188" s="6"/>
      <c r="E188" s="113"/>
      <c r="F188" s="6"/>
      <c r="G188" s="207"/>
      <c r="H188" s="207"/>
      <c r="I188" s="207"/>
      <c r="J188" s="163"/>
    </row>
    <row r="189" spans="1:13" s="95" customFormat="1" ht="18" customHeight="1">
      <c r="A189" s="6"/>
      <c r="B189" s="162"/>
      <c r="C189" s="6"/>
      <c r="D189" s="6"/>
      <c r="E189" s="6"/>
      <c r="F189" s="6"/>
      <c r="G189" s="114"/>
      <c r="H189" s="114"/>
      <c r="I189" s="114"/>
      <c r="J189" s="163"/>
    </row>
    <row r="190" spans="1:13" s="95" customFormat="1" ht="9.9499999999999993" customHeight="1">
      <c r="A190" s="6"/>
      <c r="B190" s="162"/>
      <c r="C190" s="6"/>
      <c r="D190" s="6"/>
      <c r="E190" s="51"/>
      <c r="F190" s="6"/>
      <c r="G190" s="27"/>
      <c r="H190" s="28"/>
      <c r="I190" s="16"/>
      <c r="J190" s="163"/>
    </row>
    <row r="191" spans="1:13" s="95" customFormat="1" ht="9.9499999999999993" customHeight="1" thickBot="1">
      <c r="A191" s="6"/>
      <c r="B191" s="183"/>
      <c r="C191" s="184"/>
      <c r="D191" s="184"/>
      <c r="E191" s="185"/>
      <c r="F191" s="184"/>
      <c r="G191" s="186"/>
      <c r="H191" s="187"/>
      <c r="I191" s="188"/>
      <c r="J191" s="189"/>
    </row>
    <row r="192" spans="1:13">
      <c r="A192" s="1"/>
    </row>
    <row r="196" spans="1:10" s="8" customFormat="1">
      <c r="B196" s="9"/>
      <c r="C196" s="9"/>
      <c r="D196" s="9"/>
      <c r="E196" s="10"/>
      <c r="G196" s="21"/>
      <c r="H196" s="20"/>
      <c r="I196" s="1"/>
      <c r="J196" s="1"/>
    </row>
    <row r="207" spans="1:10">
      <c r="A207" s="1"/>
      <c r="B207" s="1"/>
      <c r="C207" s="1"/>
      <c r="D207" s="1"/>
      <c r="E207" s="1"/>
      <c r="F207" s="1"/>
      <c r="G207" s="1"/>
      <c r="H207" s="1"/>
    </row>
    <row r="208" spans="1:10">
      <c r="A208" s="1"/>
      <c r="B208" s="1"/>
      <c r="C208" s="1"/>
      <c r="D208" s="1"/>
      <c r="E208" s="1"/>
      <c r="F208" s="1"/>
      <c r="G208" s="1"/>
      <c r="H208" s="1"/>
    </row>
    <row r="229" spans="1:8">
      <c r="A229" s="1"/>
      <c r="B229" s="1"/>
      <c r="C229" s="1"/>
      <c r="D229" s="1"/>
      <c r="E229" s="1"/>
      <c r="F229" s="1"/>
      <c r="G229" s="1"/>
      <c r="H229" s="1"/>
    </row>
    <row r="234" spans="1:8">
      <c r="A234" s="1"/>
      <c r="B234" s="1"/>
      <c r="C234" s="1"/>
      <c r="D234" s="1"/>
      <c r="E234" s="1"/>
      <c r="F234" s="1"/>
      <c r="G234" s="1"/>
      <c r="H234" s="1"/>
    </row>
  </sheetData>
  <mergeCells count="3">
    <mergeCell ref="G188:I188"/>
    <mergeCell ref="F7:J7"/>
    <mergeCell ref="B1:J5"/>
  </mergeCells>
  <conditionalFormatting sqref="I25 G181:I181 G15:I15">
    <cfRule type="cellIs" dxfId="13" priority="646" stopIfTrue="1" operator="equal">
      <formula>0</formula>
    </cfRule>
  </conditionalFormatting>
  <conditionalFormatting sqref="I61">
    <cfRule type="cellIs" dxfId="12" priority="641" stopIfTrue="1" operator="equal">
      <formula>0</formula>
    </cfRule>
  </conditionalFormatting>
  <conditionalFormatting sqref="I72">
    <cfRule type="cellIs" dxfId="11" priority="640" stopIfTrue="1" operator="equal">
      <formula>0</formula>
    </cfRule>
  </conditionalFormatting>
  <conditionalFormatting sqref="I82">
    <cfRule type="cellIs" dxfId="10" priority="638" stopIfTrue="1" operator="equal">
      <formula>0</formula>
    </cfRule>
  </conditionalFormatting>
  <conditionalFormatting sqref="I93">
    <cfRule type="cellIs" dxfId="9" priority="636" stopIfTrue="1" operator="equal">
      <formula>0</formula>
    </cfRule>
  </conditionalFormatting>
  <conditionalFormatting sqref="I107">
    <cfRule type="cellIs" dxfId="8" priority="635" stopIfTrue="1" operator="equal">
      <formula>0</formula>
    </cfRule>
  </conditionalFormatting>
  <conditionalFormatting sqref="I122">
    <cfRule type="cellIs" dxfId="7" priority="633" stopIfTrue="1" operator="equal">
      <formula>0</formula>
    </cfRule>
  </conditionalFormatting>
  <conditionalFormatting sqref="I130">
    <cfRule type="cellIs" dxfId="6" priority="632" stopIfTrue="1" operator="equal">
      <formula>0</formula>
    </cfRule>
  </conditionalFormatting>
  <conditionalFormatting sqref="I179">
    <cfRule type="cellIs" dxfId="5" priority="630" stopIfTrue="1" operator="equal">
      <formula>0</formula>
    </cfRule>
  </conditionalFormatting>
  <conditionalFormatting sqref="I183">
    <cfRule type="cellIs" dxfId="4" priority="624" stopIfTrue="1" operator="equal">
      <formula>0</formula>
    </cfRule>
  </conditionalFormatting>
  <conditionalFormatting sqref="I43:I44">
    <cfRule type="cellIs" dxfId="3" priority="8" stopIfTrue="1" operator="equal">
      <formula>0</formula>
    </cfRule>
  </conditionalFormatting>
  <conditionalFormatting sqref="I32:I33">
    <cfRule type="cellIs" dxfId="2" priority="7" stopIfTrue="1" operator="equal">
      <formula>0</formula>
    </cfRule>
  </conditionalFormatting>
  <conditionalFormatting sqref="I38">
    <cfRule type="cellIs" dxfId="1" priority="6" stopIfTrue="1" operator="equal">
      <formula>0</formula>
    </cfRule>
  </conditionalFormatting>
  <conditionalFormatting sqref="M181">
    <cfRule type="cellIs" dxfId="0" priority="2" stopIfTrue="1" operator="equal">
      <formula>0</formula>
    </cfRule>
  </conditionalFormatting>
  <printOptions horizontalCentered="1"/>
  <pageMargins left="0.39370078740157483" right="0.39370078740157483" top="0.86614173228346458" bottom="0.35433070866141736" header="0.35433070866141736" footer="0.19685039370078741"/>
  <pageSetup paperSize="9" scale="60" fitToHeight="0" orientation="landscape" horizontalDpi="4294967293" verticalDpi="4294967293" r:id="rId1"/>
  <headerFooter alignWithMargins="0">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view="pageBreakPreview" topLeftCell="A16" zoomScale="80" zoomScaleNormal="100" zoomScaleSheetLayoutView="80" workbookViewId="0">
      <selection activeCell="A3" sqref="A1:L41"/>
    </sheetView>
  </sheetViews>
  <sheetFormatPr defaultRowHeight="12.75"/>
  <cols>
    <col min="1" max="1" width="9" style="41"/>
    <col min="2" max="2" width="36.625" style="41" customWidth="1"/>
    <col min="3" max="3" width="15.125" style="41" bestFit="1" customWidth="1"/>
    <col min="4" max="4" width="9.25" style="41" bestFit="1" customWidth="1"/>
    <col min="5" max="10" width="13.25" style="41" bestFit="1" customWidth="1"/>
    <col min="11" max="11" width="13.25" style="41" customWidth="1"/>
    <col min="12" max="12" width="12.375" style="41" customWidth="1"/>
    <col min="13" max="13" width="9" style="41"/>
    <col min="14" max="14" width="21.25" style="41" bestFit="1" customWidth="1"/>
    <col min="15" max="260" width="9" style="41"/>
    <col min="261" max="261" width="60" style="41" customWidth="1"/>
    <col min="262" max="262" width="14" style="41" customWidth="1"/>
    <col min="263" max="263" width="9.25" style="41" bestFit="1" customWidth="1"/>
    <col min="264" max="264" width="11.25" style="41" customWidth="1"/>
    <col min="265" max="267" width="12.625" style="41" customWidth="1"/>
    <col min="268" max="268" width="10.5" style="41" customWidth="1"/>
    <col min="269" max="516" width="9" style="41"/>
    <col min="517" max="517" width="60" style="41" customWidth="1"/>
    <col min="518" max="518" width="14" style="41" customWidth="1"/>
    <col min="519" max="519" width="9.25" style="41" bestFit="1" customWidth="1"/>
    <col min="520" max="520" width="11.25" style="41" customWidth="1"/>
    <col min="521" max="523" width="12.625" style="41" customWidth="1"/>
    <col min="524" max="524" width="10.5" style="41" customWidth="1"/>
    <col min="525" max="772" width="9" style="41"/>
    <col min="773" max="773" width="60" style="41" customWidth="1"/>
    <col min="774" max="774" width="14" style="41" customWidth="1"/>
    <col min="775" max="775" width="9.25" style="41" bestFit="1" customWidth="1"/>
    <col min="776" max="776" width="11.25" style="41" customWidth="1"/>
    <col min="777" max="779" width="12.625" style="41" customWidth="1"/>
    <col min="780" max="780" width="10.5" style="41" customWidth="1"/>
    <col min="781" max="1028" width="9" style="41"/>
    <col min="1029" max="1029" width="60" style="41" customWidth="1"/>
    <col min="1030" max="1030" width="14" style="41" customWidth="1"/>
    <col min="1031" max="1031" width="9.25" style="41" bestFit="1" customWidth="1"/>
    <col min="1032" max="1032" width="11.25" style="41" customWidth="1"/>
    <col min="1033" max="1035" width="12.625" style="41" customWidth="1"/>
    <col min="1036" max="1036" width="10.5" style="41" customWidth="1"/>
    <col min="1037" max="1284" width="9" style="41"/>
    <col min="1285" max="1285" width="60" style="41" customWidth="1"/>
    <col min="1286" max="1286" width="14" style="41" customWidth="1"/>
    <col min="1287" max="1287" width="9.25" style="41" bestFit="1" customWidth="1"/>
    <col min="1288" max="1288" width="11.25" style="41" customWidth="1"/>
    <col min="1289" max="1291" width="12.625" style="41" customWidth="1"/>
    <col min="1292" max="1292" width="10.5" style="41" customWidth="1"/>
    <col min="1293" max="1540" width="9" style="41"/>
    <col min="1541" max="1541" width="60" style="41" customWidth="1"/>
    <col min="1542" max="1542" width="14" style="41" customWidth="1"/>
    <col min="1543" max="1543" width="9.25" style="41" bestFit="1" customWidth="1"/>
    <col min="1544" max="1544" width="11.25" style="41" customWidth="1"/>
    <col min="1545" max="1547" width="12.625" style="41" customWidth="1"/>
    <col min="1548" max="1548" width="10.5" style="41" customWidth="1"/>
    <col min="1549" max="1796" width="9" style="41"/>
    <col min="1797" max="1797" width="60" style="41" customWidth="1"/>
    <col min="1798" max="1798" width="14" style="41" customWidth="1"/>
    <col min="1799" max="1799" width="9.25" style="41" bestFit="1" customWidth="1"/>
    <col min="1800" max="1800" width="11.25" style="41" customWidth="1"/>
    <col min="1801" max="1803" width="12.625" style="41" customWidth="1"/>
    <col min="1804" max="1804" width="10.5" style="41" customWidth="1"/>
    <col min="1805" max="2052" width="9" style="41"/>
    <col min="2053" max="2053" width="60" style="41" customWidth="1"/>
    <col min="2054" max="2054" width="14" style="41" customWidth="1"/>
    <col min="2055" max="2055" width="9.25" style="41" bestFit="1" customWidth="1"/>
    <col min="2056" max="2056" width="11.25" style="41" customWidth="1"/>
    <col min="2057" max="2059" width="12.625" style="41" customWidth="1"/>
    <col min="2060" max="2060" width="10.5" style="41" customWidth="1"/>
    <col min="2061" max="2308" width="9" style="41"/>
    <col min="2309" max="2309" width="60" style="41" customWidth="1"/>
    <col min="2310" max="2310" width="14" style="41" customWidth="1"/>
    <col min="2311" max="2311" width="9.25" style="41" bestFit="1" customWidth="1"/>
    <col min="2312" max="2312" width="11.25" style="41" customWidth="1"/>
    <col min="2313" max="2315" width="12.625" style="41" customWidth="1"/>
    <col min="2316" max="2316" width="10.5" style="41" customWidth="1"/>
    <col min="2317" max="2564" width="9" style="41"/>
    <col min="2565" max="2565" width="60" style="41" customWidth="1"/>
    <col min="2566" max="2566" width="14" style="41" customWidth="1"/>
    <col min="2567" max="2567" width="9.25" style="41" bestFit="1" customWidth="1"/>
    <col min="2568" max="2568" width="11.25" style="41" customWidth="1"/>
    <col min="2569" max="2571" width="12.625" style="41" customWidth="1"/>
    <col min="2572" max="2572" width="10.5" style="41" customWidth="1"/>
    <col min="2573" max="2820" width="9" style="41"/>
    <col min="2821" max="2821" width="60" style="41" customWidth="1"/>
    <col min="2822" max="2822" width="14" style="41" customWidth="1"/>
    <col min="2823" max="2823" width="9.25" style="41" bestFit="1" customWidth="1"/>
    <col min="2824" max="2824" width="11.25" style="41" customWidth="1"/>
    <col min="2825" max="2827" width="12.625" style="41" customWidth="1"/>
    <col min="2828" max="2828" width="10.5" style="41" customWidth="1"/>
    <col min="2829" max="3076" width="9" style="41"/>
    <col min="3077" max="3077" width="60" style="41" customWidth="1"/>
    <col min="3078" max="3078" width="14" style="41" customWidth="1"/>
    <col min="3079" max="3079" width="9.25" style="41" bestFit="1" customWidth="1"/>
    <col min="3080" max="3080" width="11.25" style="41" customWidth="1"/>
    <col min="3081" max="3083" width="12.625" style="41" customWidth="1"/>
    <col min="3084" max="3084" width="10.5" style="41" customWidth="1"/>
    <col min="3085" max="3332" width="9" style="41"/>
    <col min="3333" max="3333" width="60" style="41" customWidth="1"/>
    <col min="3334" max="3334" width="14" style="41" customWidth="1"/>
    <col min="3335" max="3335" width="9.25" style="41" bestFit="1" customWidth="1"/>
    <col min="3336" max="3336" width="11.25" style="41" customWidth="1"/>
    <col min="3337" max="3339" width="12.625" style="41" customWidth="1"/>
    <col min="3340" max="3340" width="10.5" style="41" customWidth="1"/>
    <col min="3341" max="3588" width="9" style="41"/>
    <col min="3589" max="3589" width="60" style="41" customWidth="1"/>
    <col min="3590" max="3590" width="14" style="41" customWidth="1"/>
    <col min="3591" max="3591" width="9.25" style="41" bestFit="1" customWidth="1"/>
    <col min="3592" max="3592" width="11.25" style="41" customWidth="1"/>
    <col min="3593" max="3595" width="12.625" style="41" customWidth="1"/>
    <col min="3596" max="3596" width="10.5" style="41" customWidth="1"/>
    <col min="3597" max="3844" width="9" style="41"/>
    <col min="3845" max="3845" width="60" style="41" customWidth="1"/>
    <col min="3846" max="3846" width="14" style="41" customWidth="1"/>
    <col min="3847" max="3847" width="9.25" style="41" bestFit="1" customWidth="1"/>
    <col min="3848" max="3848" width="11.25" style="41" customWidth="1"/>
    <col min="3849" max="3851" width="12.625" style="41" customWidth="1"/>
    <col min="3852" max="3852" width="10.5" style="41" customWidth="1"/>
    <col min="3853" max="4100" width="9" style="41"/>
    <col min="4101" max="4101" width="60" style="41" customWidth="1"/>
    <col min="4102" max="4102" width="14" style="41" customWidth="1"/>
    <col min="4103" max="4103" width="9.25" style="41" bestFit="1" customWidth="1"/>
    <col min="4104" max="4104" width="11.25" style="41" customWidth="1"/>
    <col min="4105" max="4107" width="12.625" style="41" customWidth="1"/>
    <col min="4108" max="4108" width="10.5" style="41" customWidth="1"/>
    <col min="4109" max="4356" width="9" style="41"/>
    <col min="4357" max="4357" width="60" style="41" customWidth="1"/>
    <col min="4358" max="4358" width="14" style="41" customWidth="1"/>
    <col min="4359" max="4359" width="9.25" style="41" bestFit="1" customWidth="1"/>
    <col min="4360" max="4360" width="11.25" style="41" customWidth="1"/>
    <col min="4361" max="4363" width="12.625" style="41" customWidth="1"/>
    <col min="4364" max="4364" width="10.5" style="41" customWidth="1"/>
    <col min="4365" max="4612" width="9" style="41"/>
    <col min="4613" max="4613" width="60" style="41" customWidth="1"/>
    <col min="4614" max="4614" width="14" style="41" customWidth="1"/>
    <col min="4615" max="4615" width="9.25" style="41" bestFit="1" customWidth="1"/>
    <col min="4616" max="4616" width="11.25" style="41" customWidth="1"/>
    <col min="4617" max="4619" width="12.625" style="41" customWidth="1"/>
    <col min="4620" max="4620" width="10.5" style="41" customWidth="1"/>
    <col min="4621" max="4868" width="9" style="41"/>
    <col min="4869" max="4869" width="60" style="41" customWidth="1"/>
    <col min="4870" max="4870" width="14" style="41" customWidth="1"/>
    <col min="4871" max="4871" width="9.25" style="41" bestFit="1" customWidth="1"/>
    <col min="4872" max="4872" width="11.25" style="41" customWidth="1"/>
    <col min="4873" max="4875" width="12.625" style="41" customWidth="1"/>
    <col min="4876" max="4876" width="10.5" style="41" customWidth="1"/>
    <col min="4877" max="5124" width="9" style="41"/>
    <col min="5125" max="5125" width="60" style="41" customWidth="1"/>
    <col min="5126" max="5126" width="14" style="41" customWidth="1"/>
    <col min="5127" max="5127" width="9.25" style="41" bestFit="1" customWidth="1"/>
    <col min="5128" max="5128" width="11.25" style="41" customWidth="1"/>
    <col min="5129" max="5131" width="12.625" style="41" customWidth="1"/>
    <col min="5132" max="5132" width="10.5" style="41" customWidth="1"/>
    <col min="5133" max="5380" width="9" style="41"/>
    <col min="5381" max="5381" width="60" style="41" customWidth="1"/>
    <col min="5382" max="5382" width="14" style="41" customWidth="1"/>
    <col min="5383" max="5383" width="9.25" style="41" bestFit="1" customWidth="1"/>
    <col min="5384" max="5384" width="11.25" style="41" customWidth="1"/>
    <col min="5385" max="5387" width="12.625" style="41" customWidth="1"/>
    <col min="5388" max="5388" width="10.5" style="41" customWidth="1"/>
    <col min="5389" max="5636" width="9" style="41"/>
    <col min="5637" max="5637" width="60" style="41" customWidth="1"/>
    <col min="5638" max="5638" width="14" style="41" customWidth="1"/>
    <col min="5639" max="5639" width="9.25" style="41" bestFit="1" customWidth="1"/>
    <col min="5640" max="5640" width="11.25" style="41" customWidth="1"/>
    <col min="5641" max="5643" width="12.625" style="41" customWidth="1"/>
    <col min="5644" max="5644" width="10.5" style="41" customWidth="1"/>
    <col min="5645" max="5892" width="9" style="41"/>
    <col min="5893" max="5893" width="60" style="41" customWidth="1"/>
    <col min="5894" max="5894" width="14" style="41" customWidth="1"/>
    <col min="5895" max="5895" width="9.25" style="41" bestFit="1" customWidth="1"/>
    <col min="5896" max="5896" width="11.25" style="41" customWidth="1"/>
    <col min="5897" max="5899" width="12.625" style="41" customWidth="1"/>
    <col min="5900" max="5900" width="10.5" style="41" customWidth="1"/>
    <col min="5901" max="6148" width="9" style="41"/>
    <col min="6149" max="6149" width="60" style="41" customWidth="1"/>
    <col min="6150" max="6150" width="14" style="41" customWidth="1"/>
    <col min="6151" max="6151" width="9.25" style="41" bestFit="1" customWidth="1"/>
    <col min="6152" max="6152" width="11.25" style="41" customWidth="1"/>
    <col min="6153" max="6155" width="12.625" style="41" customWidth="1"/>
    <col min="6156" max="6156" width="10.5" style="41" customWidth="1"/>
    <col min="6157" max="6404" width="9" style="41"/>
    <col min="6405" max="6405" width="60" style="41" customWidth="1"/>
    <col min="6406" max="6406" width="14" style="41" customWidth="1"/>
    <col min="6407" max="6407" width="9.25" style="41" bestFit="1" customWidth="1"/>
    <col min="6408" max="6408" width="11.25" style="41" customWidth="1"/>
    <col min="6409" max="6411" width="12.625" style="41" customWidth="1"/>
    <col min="6412" max="6412" width="10.5" style="41" customWidth="1"/>
    <col min="6413" max="6660" width="9" style="41"/>
    <col min="6661" max="6661" width="60" style="41" customWidth="1"/>
    <col min="6662" max="6662" width="14" style="41" customWidth="1"/>
    <col min="6663" max="6663" width="9.25" style="41" bestFit="1" customWidth="1"/>
    <col min="6664" max="6664" width="11.25" style="41" customWidth="1"/>
    <col min="6665" max="6667" width="12.625" style="41" customWidth="1"/>
    <col min="6668" max="6668" width="10.5" style="41" customWidth="1"/>
    <col min="6669" max="6916" width="9" style="41"/>
    <col min="6917" max="6917" width="60" style="41" customWidth="1"/>
    <col min="6918" max="6918" width="14" style="41" customWidth="1"/>
    <col min="6919" max="6919" width="9.25" style="41" bestFit="1" customWidth="1"/>
    <col min="6920" max="6920" width="11.25" style="41" customWidth="1"/>
    <col min="6921" max="6923" width="12.625" style="41" customWidth="1"/>
    <col min="6924" max="6924" width="10.5" style="41" customWidth="1"/>
    <col min="6925" max="7172" width="9" style="41"/>
    <col min="7173" max="7173" width="60" style="41" customWidth="1"/>
    <col min="7174" max="7174" width="14" style="41" customWidth="1"/>
    <col min="7175" max="7175" width="9.25" style="41" bestFit="1" customWidth="1"/>
    <col min="7176" max="7176" width="11.25" style="41" customWidth="1"/>
    <col min="7177" max="7179" width="12.625" style="41" customWidth="1"/>
    <col min="7180" max="7180" width="10.5" style="41" customWidth="1"/>
    <col min="7181" max="7428" width="9" style="41"/>
    <col min="7429" max="7429" width="60" style="41" customWidth="1"/>
    <col min="7430" max="7430" width="14" style="41" customWidth="1"/>
    <col min="7431" max="7431" width="9.25" style="41" bestFit="1" customWidth="1"/>
    <col min="7432" max="7432" width="11.25" style="41" customWidth="1"/>
    <col min="7433" max="7435" width="12.625" style="41" customWidth="1"/>
    <col min="7436" max="7436" width="10.5" style="41" customWidth="1"/>
    <col min="7437" max="7684" width="9" style="41"/>
    <col min="7685" max="7685" width="60" style="41" customWidth="1"/>
    <col min="7686" max="7686" width="14" style="41" customWidth="1"/>
    <col min="7687" max="7687" width="9.25" style="41" bestFit="1" customWidth="1"/>
    <col min="7688" max="7688" width="11.25" style="41" customWidth="1"/>
    <col min="7689" max="7691" width="12.625" style="41" customWidth="1"/>
    <col min="7692" max="7692" width="10.5" style="41" customWidth="1"/>
    <col min="7693" max="7940" width="9" style="41"/>
    <col min="7941" max="7941" width="60" style="41" customWidth="1"/>
    <col min="7942" max="7942" width="14" style="41" customWidth="1"/>
    <col min="7943" max="7943" width="9.25" style="41" bestFit="1" customWidth="1"/>
    <col min="7944" max="7944" width="11.25" style="41" customWidth="1"/>
    <col min="7945" max="7947" width="12.625" style="41" customWidth="1"/>
    <col min="7948" max="7948" width="10.5" style="41" customWidth="1"/>
    <col min="7949" max="8196" width="9" style="41"/>
    <col min="8197" max="8197" width="60" style="41" customWidth="1"/>
    <col min="8198" max="8198" width="14" style="41" customWidth="1"/>
    <col min="8199" max="8199" width="9.25" style="41" bestFit="1" customWidth="1"/>
    <col min="8200" max="8200" width="11.25" style="41" customWidth="1"/>
    <col min="8201" max="8203" width="12.625" style="41" customWidth="1"/>
    <col min="8204" max="8204" width="10.5" style="41" customWidth="1"/>
    <col min="8205" max="8452" width="9" style="41"/>
    <col min="8453" max="8453" width="60" style="41" customWidth="1"/>
    <col min="8454" max="8454" width="14" style="41" customWidth="1"/>
    <col min="8455" max="8455" width="9.25" style="41" bestFit="1" customWidth="1"/>
    <col min="8456" max="8456" width="11.25" style="41" customWidth="1"/>
    <col min="8457" max="8459" width="12.625" style="41" customWidth="1"/>
    <col min="8460" max="8460" width="10.5" style="41" customWidth="1"/>
    <col min="8461" max="8708" width="9" style="41"/>
    <col min="8709" max="8709" width="60" style="41" customWidth="1"/>
    <col min="8710" max="8710" width="14" style="41" customWidth="1"/>
    <col min="8711" max="8711" width="9.25" style="41" bestFit="1" customWidth="1"/>
    <col min="8712" max="8712" width="11.25" style="41" customWidth="1"/>
    <col min="8713" max="8715" width="12.625" style="41" customWidth="1"/>
    <col min="8716" max="8716" width="10.5" style="41" customWidth="1"/>
    <col min="8717" max="8964" width="9" style="41"/>
    <col min="8965" max="8965" width="60" style="41" customWidth="1"/>
    <col min="8966" max="8966" width="14" style="41" customWidth="1"/>
    <col min="8967" max="8967" width="9.25" style="41" bestFit="1" customWidth="1"/>
    <col min="8968" max="8968" width="11.25" style="41" customWidth="1"/>
    <col min="8969" max="8971" width="12.625" style="41" customWidth="1"/>
    <col min="8972" max="8972" width="10.5" style="41" customWidth="1"/>
    <col min="8973" max="9220" width="9" style="41"/>
    <col min="9221" max="9221" width="60" style="41" customWidth="1"/>
    <col min="9222" max="9222" width="14" style="41" customWidth="1"/>
    <col min="9223" max="9223" width="9.25" style="41" bestFit="1" customWidth="1"/>
    <col min="9224" max="9224" width="11.25" style="41" customWidth="1"/>
    <col min="9225" max="9227" width="12.625" style="41" customWidth="1"/>
    <col min="9228" max="9228" width="10.5" style="41" customWidth="1"/>
    <col min="9229" max="9476" width="9" style="41"/>
    <col min="9477" max="9477" width="60" style="41" customWidth="1"/>
    <col min="9478" max="9478" width="14" style="41" customWidth="1"/>
    <col min="9479" max="9479" width="9.25" style="41" bestFit="1" customWidth="1"/>
    <col min="9480" max="9480" width="11.25" style="41" customWidth="1"/>
    <col min="9481" max="9483" width="12.625" style="41" customWidth="1"/>
    <col min="9484" max="9484" width="10.5" style="41" customWidth="1"/>
    <col min="9485" max="9732" width="9" style="41"/>
    <col min="9733" max="9733" width="60" style="41" customWidth="1"/>
    <col min="9734" max="9734" width="14" style="41" customWidth="1"/>
    <col min="9735" max="9735" width="9.25" style="41" bestFit="1" customWidth="1"/>
    <col min="9736" max="9736" width="11.25" style="41" customWidth="1"/>
    <col min="9737" max="9739" width="12.625" style="41" customWidth="1"/>
    <col min="9740" max="9740" width="10.5" style="41" customWidth="1"/>
    <col min="9741" max="9988" width="9" style="41"/>
    <col min="9989" max="9989" width="60" style="41" customWidth="1"/>
    <col min="9990" max="9990" width="14" style="41" customWidth="1"/>
    <col min="9991" max="9991" width="9.25" style="41" bestFit="1" customWidth="1"/>
    <col min="9992" max="9992" width="11.25" style="41" customWidth="1"/>
    <col min="9993" max="9995" width="12.625" style="41" customWidth="1"/>
    <col min="9996" max="9996" width="10.5" style="41" customWidth="1"/>
    <col min="9997" max="10244" width="9" style="41"/>
    <col min="10245" max="10245" width="60" style="41" customWidth="1"/>
    <col min="10246" max="10246" width="14" style="41" customWidth="1"/>
    <col min="10247" max="10247" width="9.25" style="41" bestFit="1" customWidth="1"/>
    <col min="10248" max="10248" width="11.25" style="41" customWidth="1"/>
    <col min="10249" max="10251" width="12.625" style="41" customWidth="1"/>
    <col min="10252" max="10252" width="10.5" style="41" customWidth="1"/>
    <col min="10253" max="10500" width="9" style="41"/>
    <col min="10501" max="10501" width="60" style="41" customWidth="1"/>
    <col min="10502" max="10502" width="14" style="41" customWidth="1"/>
    <col min="10503" max="10503" width="9.25" style="41" bestFit="1" customWidth="1"/>
    <col min="10504" max="10504" width="11.25" style="41" customWidth="1"/>
    <col min="10505" max="10507" width="12.625" style="41" customWidth="1"/>
    <col min="10508" max="10508" width="10.5" style="41" customWidth="1"/>
    <col min="10509" max="10756" width="9" style="41"/>
    <col min="10757" max="10757" width="60" style="41" customWidth="1"/>
    <col min="10758" max="10758" width="14" style="41" customWidth="1"/>
    <col min="10759" max="10759" width="9.25" style="41" bestFit="1" customWidth="1"/>
    <col min="10760" max="10760" width="11.25" style="41" customWidth="1"/>
    <col min="10761" max="10763" width="12.625" style="41" customWidth="1"/>
    <col min="10764" max="10764" width="10.5" style="41" customWidth="1"/>
    <col min="10765" max="11012" width="9" style="41"/>
    <col min="11013" max="11013" width="60" style="41" customWidth="1"/>
    <col min="11014" max="11014" width="14" style="41" customWidth="1"/>
    <col min="11015" max="11015" width="9.25" style="41" bestFit="1" customWidth="1"/>
    <col min="11016" max="11016" width="11.25" style="41" customWidth="1"/>
    <col min="11017" max="11019" width="12.625" style="41" customWidth="1"/>
    <col min="11020" max="11020" width="10.5" style="41" customWidth="1"/>
    <col min="11021" max="11268" width="9" style="41"/>
    <col min="11269" max="11269" width="60" style="41" customWidth="1"/>
    <col min="11270" max="11270" width="14" style="41" customWidth="1"/>
    <col min="11271" max="11271" width="9.25" style="41" bestFit="1" customWidth="1"/>
    <col min="11272" max="11272" width="11.25" style="41" customWidth="1"/>
    <col min="11273" max="11275" width="12.625" style="41" customWidth="1"/>
    <col min="11276" max="11276" width="10.5" style="41" customWidth="1"/>
    <col min="11277" max="11524" width="9" style="41"/>
    <col min="11525" max="11525" width="60" style="41" customWidth="1"/>
    <col min="11526" max="11526" width="14" style="41" customWidth="1"/>
    <col min="11527" max="11527" width="9.25" style="41" bestFit="1" customWidth="1"/>
    <col min="11528" max="11528" width="11.25" style="41" customWidth="1"/>
    <col min="11529" max="11531" width="12.625" style="41" customWidth="1"/>
    <col min="11532" max="11532" width="10.5" style="41" customWidth="1"/>
    <col min="11533" max="11780" width="9" style="41"/>
    <col min="11781" max="11781" width="60" style="41" customWidth="1"/>
    <col min="11782" max="11782" width="14" style="41" customWidth="1"/>
    <col min="11783" max="11783" width="9.25" style="41" bestFit="1" customWidth="1"/>
    <col min="11784" max="11784" width="11.25" style="41" customWidth="1"/>
    <col min="11785" max="11787" width="12.625" style="41" customWidth="1"/>
    <col min="11788" max="11788" width="10.5" style="41" customWidth="1"/>
    <col min="11789" max="12036" width="9" style="41"/>
    <col min="12037" max="12037" width="60" style="41" customWidth="1"/>
    <col min="12038" max="12038" width="14" style="41" customWidth="1"/>
    <col min="12039" max="12039" width="9.25" style="41" bestFit="1" customWidth="1"/>
    <col min="12040" max="12040" width="11.25" style="41" customWidth="1"/>
    <col min="12041" max="12043" width="12.625" style="41" customWidth="1"/>
    <col min="12044" max="12044" width="10.5" style="41" customWidth="1"/>
    <col min="12045" max="12292" width="9" style="41"/>
    <col min="12293" max="12293" width="60" style="41" customWidth="1"/>
    <col min="12294" max="12294" width="14" style="41" customWidth="1"/>
    <col min="12295" max="12295" width="9.25" style="41" bestFit="1" customWidth="1"/>
    <col min="12296" max="12296" width="11.25" style="41" customWidth="1"/>
    <col min="12297" max="12299" width="12.625" style="41" customWidth="1"/>
    <col min="12300" max="12300" width="10.5" style="41" customWidth="1"/>
    <col min="12301" max="12548" width="9" style="41"/>
    <col min="12549" max="12549" width="60" style="41" customWidth="1"/>
    <col min="12550" max="12550" width="14" style="41" customWidth="1"/>
    <col min="12551" max="12551" width="9.25" style="41" bestFit="1" customWidth="1"/>
    <col min="12552" max="12552" width="11.25" style="41" customWidth="1"/>
    <col min="12553" max="12555" width="12.625" style="41" customWidth="1"/>
    <col min="12556" max="12556" width="10.5" style="41" customWidth="1"/>
    <col min="12557" max="12804" width="9" style="41"/>
    <col min="12805" max="12805" width="60" style="41" customWidth="1"/>
    <col min="12806" max="12806" width="14" style="41" customWidth="1"/>
    <col min="12807" max="12807" width="9.25" style="41" bestFit="1" customWidth="1"/>
    <col min="12808" max="12808" width="11.25" style="41" customWidth="1"/>
    <col min="12809" max="12811" width="12.625" style="41" customWidth="1"/>
    <col min="12812" max="12812" width="10.5" style="41" customWidth="1"/>
    <col min="12813" max="13060" width="9" style="41"/>
    <col min="13061" max="13061" width="60" style="41" customWidth="1"/>
    <col min="13062" max="13062" width="14" style="41" customWidth="1"/>
    <col min="13063" max="13063" width="9.25" style="41" bestFit="1" customWidth="1"/>
    <col min="13064" max="13064" width="11.25" style="41" customWidth="1"/>
    <col min="13065" max="13067" width="12.625" style="41" customWidth="1"/>
    <col min="13068" max="13068" width="10.5" style="41" customWidth="1"/>
    <col min="13069" max="13316" width="9" style="41"/>
    <col min="13317" max="13317" width="60" style="41" customWidth="1"/>
    <col min="13318" max="13318" width="14" style="41" customWidth="1"/>
    <col min="13319" max="13319" width="9.25" style="41" bestFit="1" customWidth="1"/>
    <col min="13320" max="13320" width="11.25" style="41" customWidth="1"/>
    <col min="13321" max="13323" width="12.625" style="41" customWidth="1"/>
    <col min="13324" max="13324" width="10.5" style="41" customWidth="1"/>
    <col min="13325" max="13572" width="9" style="41"/>
    <col min="13573" max="13573" width="60" style="41" customWidth="1"/>
    <col min="13574" max="13574" width="14" style="41" customWidth="1"/>
    <col min="13575" max="13575" width="9.25" style="41" bestFit="1" customWidth="1"/>
    <col min="13576" max="13576" width="11.25" style="41" customWidth="1"/>
    <col min="13577" max="13579" width="12.625" style="41" customWidth="1"/>
    <col min="13580" max="13580" width="10.5" style="41" customWidth="1"/>
    <col min="13581" max="13828" width="9" style="41"/>
    <col min="13829" max="13829" width="60" style="41" customWidth="1"/>
    <col min="13830" max="13830" width="14" style="41" customWidth="1"/>
    <col min="13831" max="13831" width="9.25" style="41" bestFit="1" customWidth="1"/>
    <col min="13832" max="13832" width="11.25" style="41" customWidth="1"/>
    <col min="13833" max="13835" width="12.625" style="41" customWidth="1"/>
    <col min="13836" max="13836" width="10.5" style="41" customWidth="1"/>
    <col min="13837" max="14084" width="9" style="41"/>
    <col min="14085" max="14085" width="60" style="41" customWidth="1"/>
    <col min="14086" max="14086" width="14" style="41" customWidth="1"/>
    <col min="14087" max="14087" width="9.25" style="41" bestFit="1" customWidth="1"/>
    <col min="14088" max="14088" width="11.25" style="41" customWidth="1"/>
    <col min="14089" max="14091" width="12.625" style="41" customWidth="1"/>
    <col min="14092" max="14092" width="10.5" style="41" customWidth="1"/>
    <col min="14093" max="14340" width="9" style="41"/>
    <col min="14341" max="14341" width="60" style="41" customWidth="1"/>
    <col min="14342" max="14342" width="14" style="41" customWidth="1"/>
    <col min="14343" max="14343" width="9.25" style="41" bestFit="1" customWidth="1"/>
    <col min="14344" max="14344" width="11.25" style="41" customWidth="1"/>
    <col min="14345" max="14347" width="12.625" style="41" customWidth="1"/>
    <col min="14348" max="14348" width="10.5" style="41" customWidth="1"/>
    <col min="14349" max="14596" width="9" style="41"/>
    <col min="14597" max="14597" width="60" style="41" customWidth="1"/>
    <col min="14598" max="14598" width="14" style="41" customWidth="1"/>
    <col min="14599" max="14599" width="9.25" style="41" bestFit="1" customWidth="1"/>
    <col min="14600" max="14600" width="11.25" style="41" customWidth="1"/>
    <col min="14601" max="14603" width="12.625" style="41" customWidth="1"/>
    <col min="14604" max="14604" width="10.5" style="41" customWidth="1"/>
    <col min="14605" max="14852" width="9" style="41"/>
    <col min="14853" max="14853" width="60" style="41" customWidth="1"/>
    <col min="14854" max="14854" width="14" style="41" customWidth="1"/>
    <col min="14855" max="14855" width="9.25" style="41" bestFit="1" customWidth="1"/>
    <col min="14856" max="14856" width="11.25" style="41" customWidth="1"/>
    <col min="14857" max="14859" width="12.625" style="41" customWidth="1"/>
    <col min="14860" max="14860" width="10.5" style="41" customWidth="1"/>
    <col min="14861" max="15108" width="9" style="41"/>
    <col min="15109" max="15109" width="60" style="41" customWidth="1"/>
    <col min="15110" max="15110" width="14" style="41" customWidth="1"/>
    <col min="15111" max="15111" width="9.25" style="41" bestFit="1" customWidth="1"/>
    <col min="15112" max="15112" width="11.25" style="41" customWidth="1"/>
    <col min="15113" max="15115" width="12.625" style="41" customWidth="1"/>
    <col min="15116" max="15116" width="10.5" style="41" customWidth="1"/>
    <col min="15117" max="15364" width="9" style="41"/>
    <col min="15365" max="15365" width="60" style="41" customWidth="1"/>
    <col min="15366" max="15366" width="14" style="41" customWidth="1"/>
    <col min="15367" max="15367" width="9.25" style="41" bestFit="1" customWidth="1"/>
    <col min="15368" max="15368" width="11.25" style="41" customWidth="1"/>
    <col min="15369" max="15371" width="12.625" style="41" customWidth="1"/>
    <col min="15372" max="15372" width="10.5" style="41" customWidth="1"/>
    <col min="15373" max="15620" width="9" style="41"/>
    <col min="15621" max="15621" width="60" style="41" customWidth="1"/>
    <col min="15622" max="15622" width="14" style="41" customWidth="1"/>
    <col min="15623" max="15623" width="9.25" style="41" bestFit="1" customWidth="1"/>
    <col min="15624" max="15624" width="11.25" style="41" customWidth="1"/>
    <col min="15625" max="15627" width="12.625" style="41" customWidth="1"/>
    <col min="15628" max="15628" width="10.5" style="41" customWidth="1"/>
    <col min="15629" max="15876" width="9" style="41"/>
    <col min="15877" max="15877" width="60" style="41" customWidth="1"/>
    <col min="15878" max="15878" width="14" style="41" customWidth="1"/>
    <col min="15879" max="15879" width="9.25" style="41" bestFit="1" customWidth="1"/>
    <col min="15880" max="15880" width="11.25" style="41" customWidth="1"/>
    <col min="15881" max="15883" width="12.625" style="41" customWidth="1"/>
    <col min="15884" max="15884" width="10.5" style="41" customWidth="1"/>
    <col min="15885" max="16132" width="9" style="41"/>
    <col min="16133" max="16133" width="60" style="41" customWidth="1"/>
    <col min="16134" max="16134" width="14" style="41" customWidth="1"/>
    <col min="16135" max="16135" width="9.25" style="41" bestFit="1" customWidth="1"/>
    <col min="16136" max="16136" width="11.25" style="41" customWidth="1"/>
    <col min="16137" max="16139" width="12.625" style="41" customWidth="1"/>
    <col min="16140" max="16140" width="10.5" style="41" customWidth="1"/>
    <col min="16141" max="16384" width="9" style="41"/>
  </cols>
  <sheetData>
    <row r="1" spans="1:14" ht="15.95" customHeight="1">
      <c r="A1" s="218" t="s">
        <v>125</v>
      </c>
      <c r="B1" s="219"/>
      <c r="C1" s="219"/>
      <c r="D1" s="219"/>
      <c r="E1" s="219"/>
      <c r="F1" s="219"/>
      <c r="G1" s="219"/>
      <c r="H1" s="219"/>
      <c r="I1" s="219"/>
      <c r="J1" s="219"/>
      <c r="K1" s="219"/>
      <c r="L1" s="220"/>
    </row>
    <row r="2" spans="1:14" ht="61.5" customHeight="1" thickBot="1">
      <c r="A2" s="221"/>
      <c r="B2" s="222"/>
      <c r="C2" s="222"/>
      <c r="D2" s="222"/>
      <c r="E2" s="222"/>
      <c r="F2" s="222"/>
      <c r="G2" s="222"/>
      <c r="H2" s="222"/>
      <c r="I2" s="222"/>
      <c r="J2" s="222"/>
      <c r="K2" s="222"/>
      <c r="L2" s="223"/>
    </row>
    <row r="3" spans="1:14" ht="8.1" customHeight="1" thickBot="1">
      <c r="A3" s="128"/>
      <c r="B3" s="65"/>
      <c r="C3" s="61"/>
      <c r="D3" s="62"/>
      <c r="E3" s="129"/>
      <c r="F3" s="65"/>
      <c r="G3" s="65"/>
      <c r="H3" s="65"/>
      <c r="I3" s="65"/>
      <c r="J3" s="65"/>
      <c r="K3" s="65"/>
      <c r="L3" s="190"/>
    </row>
    <row r="4" spans="1:14">
      <c r="A4" s="140" t="s">
        <v>321</v>
      </c>
      <c r="B4" s="54"/>
      <c r="C4" s="55"/>
      <c r="D4" s="56"/>
      <c r="E4" s="57"/>
      <c r="F4" s="58"/>
      <c r="G4" s="58"/>
      <c r="H4" s="58"/>
      <c r="I4" s="58"/>
      <c r="J4" s="58"/>
      <c r="K4" s="58"/>
      <c r="L4" s="191"/>
    </row>
    <row r="5" spans="1:14">
      <c r="A5" s="59" t="s">
        <v>40</v>
      </c>
      <c r="B5" s="60"/>
      <c r="C5" s="61"/>
      <c r="D5" s="62"/>
      <c r="E5" s="63"/>
      <c r="F5" s="64"/>
      <c r="G5" s="65"/>
      <c r="H5" s="65"/>
      <c r="I5" s="65"/>
      <c r="J5" s="65"/>
      <c r="K5" s="65"/>
      <c r="L5" s="190"/>
    </row>
    <row r="6" spans="1:14" ht="13.5" thickBot="1">
      <c r="A6" s="139" t="s">
        <v>157</v>
      </c>
      <c r="B6" s="66"/>
      <c r="C6" s="67"/>
      <c r="D6" s="68"/>
      <c r="E6" s="69"/>
      <c r="F6" s="70"/>
      <c r="G6" s="70"/>
      <c r="H6" s="70"/>
      <c r="I6" s="70"/>
      <c r="J6" s="70"/>
      <c r="K6" s="70"/>
      <c r="L6" s="192"/>
    </row>
    <row r="7" spans="1:14" ht="8.1" customHeight="1" thickBot="1">
      <c r="A7" s="59"/>
      <c r="B7" s="99"/>
      <c r="C7" s="61"/>
      <c r="D7" s="62"/>
      <c r="E7" s="63"/>
      <c r="F7" s="65"/>
      <c r="G7" s="65"/>
      <c r="H7" s="65"/>
      <c r="I7" s="65"/>
      <c r="J7" s="65"/>
      <c r="K7" s="65"/>
      <c r="L7" s="190"/>
    </row>
    <row r="8" spans="1:14" ht="15" customHeight="1" thickBot="1">
      <c r="A8" s="224" t="s">
        <v>36</v>
      </c>
      <c r="B8" s="225"/>
      <c r="C8" s="225"/>
      <c r="D8" s="225"/>
      <c r="E8" s="225"/>
      <c r="F8" s="225"/>
      <c r="G8" s="225"/>
      <c r="H8" s="225"/>
      <c r="I8" s="225"/>
      <c r="J8" s="225"/>
      <c r="K8" s="225"/>
      <c r="L8" s="226"/>
    </row>
    <row r="9" spans="1:14" ht="8.1" customHeight="1" thickBot="1">
      <c r="A9" s="107"/>
      <c r="B9" s="108"/>
      <c r="C9" s="108"/>
      <c r="D9" s="108"/>
      <c r="E9" s="108"/>
      <c r="F9" s="108"/>
      <c r="G9" s="108"/>
      <c r="H9" s="108"/>
      <c r="I9" s="108"/>
      <c r="J9" s="108"/>
      <c r="K9" s="108"/>
      <c r="L9" s="193"/>
    </row>
    <row r="10" spans="1:14">
      <c r="A10" s="71" t="s">
        <v>7</v>
      </c>
      <c r="B10" s="72" t="s">
        <v>10</v>
      </c>
      <c r="C10" s="73" t="s">
        <v>12</v>
      </c>
      <c r="D10" s="145" t="s">
        <v>23</v>
      </c>
      <c r="E10" s="145">
        <v>1</v>
      </c>
      <c r="F10" s="145">
        <v>2</v>
      </c>
      <c r="G10" s="145">
        <v>3</v>
      </c>
      <c r="H10" s="145">
        <v>4</v>
      </c>
      <c r="I10" s="145">
        <v>5</v>
      </c>
      <c r="J10" s="145">
        <v>6</v>
      </c>
      <c r="K10" s="194">
        <v>7</v>
      </c>
      <c r="L10" s="194">
        <v>8</v>
      </c>
    </row>
    <row r="11" spans="1:14" ht="8.1" customHeight="1">
      <c r="A11" s="74"/>
      <c r="B11" s="40"/>
      <c r="C11" s="75"/>
      <c r="D11" s="37"/>
      <c r="E11" s="37"/>
      <c r="F11" s="37"/>
      <c r="G11" s="37"/>
      <c r="H11" s="37"/>
      <c r="I11" s="37"/>
      <c r="J11" s="37"/>
      <c r="K11" s="195"/>
      <c r="L11" s="195"/>
    </row>
    <row r="12" spans="1:14" ht="14.25">
      <c r="A12" s="36">
        <v>1</v>
      </c>
      <c r="B12" s="76" t="str">
        <f>'Secretária Saúde'!E17</f>
        <v>SERVIÇOS PRELIMINARES</v>
      </c>
      <c r="C12" s="131">
        <f>'Secretária Saúde'!J25</f>
        <v>12973.403369520001</v>
      </c>
      <c r="D12" s="132">
        <f>C12/$C$39</f>
        <v>1.4666654103789549E-2</v>
      </c>
      <c r="E12" s="133">
        <v>1</v>
      </c>
      <c r="F12" s="133"/>
      <c r="G12" s="133"/>
      <c r="H12" s="133"/>
      <c r="I12" s="133"/>
      <c r="J12" s="133"/>
      <c r="K12" s="196"/>
      <c r="L12" s="196"/>
      <c r="N12" s="97">
        <f>SUM(E12:L12)</f>
        <v>1</v>
      </c>
    </row>
    <row r="13" spans="1:14" ht="14.25">
      <c r="A13" s="36"/>
      <c r="B13" s="37"/>
      <c r="C13" s="39"/>
      <c r="D13" s="132"/>
      <c r="E13" s="134">
        <f>$C12*E12</f>
        <v>12973.403369520001</v>
      </c>
      <c r="F13" s="134">
        <f>$C12*F12</f>
        <v>0</v>
      </c>
      <c r="G13" s="134">
        <f t="shared" ref="G13:H13" si="0">$C12*G12</f>
        <v>0</v>
      </c>
      <c r="H13" s="134">
        <f t="shared" si="0"/>
        <v>0</v>
      </c>
      <c r="I13" s="134">
        <f t="shared" ref="I13:L13" si="1">$C12*I12</f>
        <v>0</v>
      </c>
      <c r="J13" s="134">
        <f t="shared" si="1"/>
        <v>0</v>
      </c>
      <c r="K13" s="197">
        <f t="shared" ref="K13" si="2">$C12*K12</f>
        <v>0</v>
      </c>
      <c r="L13" s="197">
        <f t="shared" si="1"/>
        <v>0</v>
      </c>
      <c r="N13" s="97"/>
    </row>
    <row r="14" spans="1:14" ht="25.5">
      <c r="A14" s="36">
        <v>2</v>
      </c>
      <c r="B14" s="106" t="str">
        <f>'Secretária Saúde'!E27</f>
        <v>ESTRUTURA DE FUNDAÇÃO - RADIER COM SAPATAS E BROCAS</v>
      </c>
      <c r="C14" s="131">
        <f>'Secretária Saúde'!J32</f>
        <v>126572.50549499999</v>
      </c>
      <c r="D14" s="132">
        <f>C14/$C$39</f>
        <v>0.14309237940651892</v>
      </c>
      <c r="E14" s="133">
        <v>1</v>
      </c>
      <c r="F14" s="133"/>
      <c r="G14" s="133"/>
      <c r="H14" s="133"/>
      <c r="I14" s="133"/>
      <c r="J14" s="133"/>
      <c r="K14" s="196"/>
      <c r="L14" s="196"/>
      <c r="N14" s="97">
        <f>SUM(E14:L14)</f>
        <v>1</v>
      </c>
    </row>
    <row r="15" spans="1:14" ht="14.25">
      <c r="A15" s="36"/>
      <c r="B15" s="37"/>
      <c r="C15" s="131"/>
      <c r="D15" s="132"/>
      <c r="E15" s="134">
        <f>$C14*E14</f>
        <v>126572.50549499999</v>
      </c>
      <c r="F15" s="134">
        <f t="shared" ref="F15:F25" si="3">$C14*F14</f>
        <v>0</v>
      </c>
      <c r="G15" s="134">
        <f t="shared" ref="G15:H15" si="4">$C14*G14</f>
        <v>0</v>
      </c>
      <c r="H15" s="134">
        <f t="shared" si="4"/>
        <v>0</v>
      </c>
      <c r="I15" s="134">
        <f t="shared" ref="I15:L15" si="5">$C14*I14</f>
        <v>0</v>
      </c>
      <c r="J15" s="134">
        <f t="shared" si="5"/>
        <v>0</v>
      </c>
      <c r="K15" s="197">
        <f t="shared" ref="K15" si="6">$C14*K14</f>
        <v>0</v>
      </c>
      <c r="L15" s="197">
        <f t="shared" si="5"/>
        <v>0</v>
      </c>
      <c r="N15" s="97"/>
    </row>
    <row r="16" spans="1:14" ht="14.25">
      <c r="A16" s="36">
        <v>3</v>
      </c>
      <c r="B16" s="106" t="str">
        <f>'Secretária Saúde'!E34</f>
        <v xml:space="preserve">ESTRUTURA - LAJE </v>
      </c>
      <c r="C16" s="131">
        <f>'Secretária Saúde'!J38</f>
        <v>132782.88723839997</v>
      </c>
      <c r="D16" s="132">
        <f>C16/$C$39</f>
        <v>0.1501133220449738</v>
      </c>
      <c r="E16" s="133"/>
      <c r="F16" s="133"/>
      <c r="G16" s="133"/>
      <c r="H16" s="133">
        <v>1</v>
      </c>
      <c r="I16" s="133"/>
      <c r="J16" s="133"/>
      <c r="K16" s="196"/>
      <c r="L16" s="196"/>
      <c r="N16" s="97">
        <f>SUM(E16:L16)</f>
        <v>1</v>
      </c>
    </row>
    <row r="17" spans="1:14" ht="14.25">
      <c r="A17" s="36"/>
      <c r="B17" s="37"/>
      <c r="C17" s="131"/>
      <c r="D17" s="132"/>
      <c r="E17" s="134">
        <f>$C16*E16</f>
        <v>0</v>
      </c>
      <c r="F17" s="134">
        <f t="shared" si="3"/>
        <v>0</v>
      </c>
      <c r="G17" s="134">
        <f t="shared" ref="G17:H17" si="7">$C16*G16</f>
        <v>0</v>
      </c>
      <c r="H17" s="134">
        <f t="shared" si="7"/>
        <v>132782.88723839997</v>
      </c>
      <c r="I17" s="134">
        <f t="shared" ref="I17:L17" si="8">$C16*I16</f>
        <v>0</v>
      </c>
      <c r="J17" s="134">
        <f t="shared" si="8"/>
        <v>0</v>
      </c>
      <c r="K17" s="197">
        <f t="shared" ref="K17" si="9">$C16*K16</f>
        <v>0</v>
      </c>
      <c r="L17" s="197">
        <f t="shared" si="8"/>
        <v>0</v>
      </c>
      <c r="N17" s="97"/>
    </row>
    <row r="18" spans="1:14" ht="25.5">
      <c r="A18" s="36">
        <v>4</v>
      </c>
      <c r="B18" s="106" t="str">
        <f>'Secretária Saúde'!E40</f>
        <v>SISTEMA DE VEDAÇÃO VERTICAL INTERNO E EXTERNO (PAREDES)</v>
      </c>
      <c r="C18" s="131">
        <f>'Secretária Saúde'!J43</f>
        <v>210126.9468375</v>
      </c>
      <c r="D18" s="132">
        <f>C18/$C$39</f>
        <v>0.23755210251086278</v>
      </c>
      <c r="E18" s="133"/>
      <c r="F18" s="133">
        <v>0.5</v>
      </c>
      <c r="G18" s="133">
        <v>0.5</v>
      </c>
      <c r="H18" s="133"/>
      <c r="I18" s="133"/>
      <c r="J18" s="133"/>
      <c r="K18" s="196"/>
      <c r="L18" s="196"/>
      <c r="N18" s="97">
        <f>SUM(E18:L18)</f>
        <v>1</v>
      </c>
    </row>
    <row r="19" spans="1:14" ht="14.25">
      <c r="A19" s="36"/>
      <c r="B19" s="37"/>
      <c r="C19" s="131"/>
      <c r="D19" s="132"/>
      <c r="E19" s="134">
        <f>$C18*E18</f>
        <v>0</v>
      </c>
      <c r="F19" s="134">
        <f t="shared" si="3"/>
        <v>105063.47341875</v>
      </c>
      <c r="G19" s="134">
        <f t="shared" ref="G19:H19" si="10">$C18*G18</f>
        <v>105063.47341875</v>
      </c>
      <c r="H19" s="134">
        <f t="shared" si="10"/>
        <v>0</v>
      </c>
      <c r="I19" s="134">
        <f t="shared" ref="I19:L19" si="11">$C18*I18</f>
        <v>0</v>
      </c>
      <c r="J19" s="134">
        <f t="shared" si="11"/>
        <v>0</v>
      </c>
      <c r="K19" s="197">
        <f t="shared" ref="K19" si="12">$C18*K18</f>
        <v>0</v>
      </c>
      <c r="L19" s="197">
        <f t="shared" si="11"/>
        <v>0</v>
      </c>
      <c r="N19" s="97"/>
    </row>
    <row r="20" spans="1:14" ht="14.25">
      <c r="A20" s="36">
        <v>5</v>
      </c>
      <c r="B20" s="37" t="str">
        <f>'Secretária Saúde'!E45</f>
        <v>ESQUADRIAS</v>
      </c>
      <c r="C20" s="131">
        <f>'Secretária Saúde'!J61</f>
        <v>59532.669351119999</v>
      </c>
      <c r="D20" s="132">
        <f>C20/$C$39</f>
        <v>6.7302699559896262E-2</v>
      </c>
      <c r="E20" s="133"/>
      <c r="F20" s="133"/>
      <c r="G20" s="133"/>
      <c r="H20" s="133"/>
      <c r="I20" s="133">
        <v>1</v>
      </c>
      <c r="J20" s="133"/>
      <c r="K20" s="196"/>
      <c r="L20" s="196"/>
      <c r="N20" s="97">
        <f>SUM(E20:L20)</f>
        <v>1</v>
      </c>
    </row>
    <row r="21" spans="1:14" ht="14.25">
      <c r="A21" s="36"/>
      <c r="B21" s="37"/>
      <c r="C21" s="131"/>
      <c r="D21" s="132"/>
      <c r="E21" s="134">
        <f>$C20*E20</f>
        <v>0</v>
      </c>
      <c r="F21" s="134">
        <f t="shared" si="3"/>
        <v>0</v>
      </c>
      <c r="G21" s="134">
        <f t="shared" ref="G21:H21" si="13">$C20*G20</f>
        <v>0</v>
      </c>
      <c r="H21" s="134">
        <f t="shared" si="13"/>
        <v>0</v>
      </c>
      <c r="I21" s="134">
        <f t="shared" ref="I21:L21" si="14">$C20*I20</f>
        <v>59532.669351119999</v>
      </c>
      <c r="J21" s="134">
        <f t="shared" si="14"/>
        <v>0</v>
      </c>
      <c r="K21" s="197">
        <f t="shared" ref="K21" si="15">$C20*K20</f>
        <v>0</v>
      </c>
      <c r="L21" s="197">
        <f t="shared" si="14"/>
        <v>0</v>
      </c>
      <c r="N21" s="97"/>
    </row>
    <row r="22" spans="1:14" ht="14.25">
      <c r="A22" s="36">
        <v>6</v>
      </c>
      <c r="B22" s="37" t="str">
        <f>'Secretária Saúde'!E63</f>
        <v>SISTEMAS DE COBERTURA</v>
      </c>
      <c r="C22" s="131">
        <f>'Secretária Saúde'!J72</f>
        <v>81044.104836299986</v>
      </c>
      <c r="D22" s="132">
        <f>C22/$C$39</f>
        <v>9.1621744805831004E-2</v>
      </c>
      <c r="E22" s="133"/>
      <c r="F22" s="133"/>
      <c r="G22" s="133"/>
      <c r="H22" s="133"/>
      <c r="I22" s="133"/>
      <c r="J22" s="133">
        <v>0.4</v>
      </c>
      <c r="K22" s="196">
        <v>0.6</v>
      </c>
      <c r="L22" s="196"/>
      <c r="N22" s="97">
        <f>SUM(E22:L22)</f>
        <v>1</v>
      </c>
    </row>
    <row r="23" spans="1:14" ht="14.25">
      <c r="A23" s="36"/>
      <c r="B23" s="37"/>
      <c r="C23" s="131"/>
      <c r="D23" s="132"/>
      <c r="E23" s="134">
        <f>$C22*E22</f>
        <v>0</v>
      </c>
      <c r="F23" s="134">
        <f t="shared" si="3"/>
        <v>0</v>
      </c>
      <c r="G23" s="134">
        <f t="shared" ref="G23:H23" si="16">$C22*G22</f>
        <v>0</v>
      </c>
      <c r="H23" s="134">
        <f t="shared" si="16"/>
        <v>0</v>
      </c>
      <c r="I23" s="134">
        <f t="shared" ref="I23:L23" si="17">$C22*I22</f>
        <v>0</v>
      </c>
      <c r="J23" s="134">
        <f t="shared" si="17"/>
        <v>32417.641934519997</v>
      </c>
      <c r="K23" s="197">
        <f t="shared" ref="K23" si="18">$C22*K22</f>
        <v>48626.462901779989</v>
      </c>
      <c r="L23" s="197">
        <f t="shared" si="17"/>
        <v>0</v>
      </c>
      <c r="N23" s="97"/>
    </row>
    <row r="24" spans="1:14" ht="14.25">
      <c r="A24" s="36">
        <v>7</v>
      </c>
      <c r="B24" s="37" t="str">
        <f>'Secretária Saúde'!E74</f>
        <v>REVESTIMENTOS INTERNO E EXTERNO</v>
      </c>
      <c r="C24" s="131">
        <f>'Secretária Saúde'!J82</f>
        <v>67783.229940239995</v>
      </c>
      <c r="D24" s="132">
        <f>C24/$C$39</f>
        <v>7.6630099231078941E-2</v>
      </c>
      <c r="E24" s="133"/>
      <c r="F24" s="133"/>
      <c r="G24" s="133"/>
      <c r="H24" s="133"/>
      <c r="I24" s="133">
        <v>0.65</v>
      </c>
      <c r="J24" s="133">
        <v>0.35</v>
      </c>
      <c r="K24" s="196"/>
      <c r="L24" s="196"/>
      <c r="N24" s="97">
        <f>SUM(E24:L24)</f>
        <v>1</v>
      </c>
    </row>
    <row r="25" spans="1:14" ht="14.25">
      <c r="A25" s="36"/>
      <c r="B25" s="37"/>
      <c r="C25" s="131"/>
      <c r="D25" s="132"/>
      <c r="E25" s="134">
        <f>$C24*E24</f>
        <v>0</v>
      </c>
      <c r="F25" s="134">
        <f t="shared" si="3"/>
        <v>0</v>
      </c>
      <c r="G25" s="134">
        <f t="shared" ref="G25:H25" si="19">$C24*G24</f>
        <v>0</v>
      </c>
      <c r="H25" s="134">
        <f t="shared" si="19"/>
        <v>0</v>
      </c>
      <c r="I25" s="134">
        <f t="shared" ref="I25:L25" si="20">$C24*I24</f>
        <v>44059.099461156002</v>
      </c>
      <c r="J25" s="134">
        <f t="shared" si="20"/>
        <v>23724.130479083997</v>
      </c>
      <c r="K25" s="197">
        <f t="shared" ref="K25" si="21">$C24*K24</f>
        <v>0</v>
      </c>
      <c r="L25" s="197">
        <f t="shared" si="20"/>
        <v>0</v>
      </c>
      <c r="N25" s="97"/>
    </row>
    <row r="26" spans="1:14" ht="14.25">
      <c r="A26" s="36">
        <v>8</v>
      </c>
      <c r="B26" s="37" t="str">
        <f>'Secretária Saúde'!E84</f>
        <v>PINTURAS E ACABAMENTOS</v>
      </c>
      <c r="C26" s="131">
        <f>'Secretária Saúde'!J93</f>
        <v>69634.096954740002</v>
      </c>
      <c r="D26" s="132">
        <f>C26/$C$39</f>
        <v>7.8722536005037785E-2</v>
      </c>
      <c r="E26" s="133"/>
      <c r="F26" s="133"/>
      <c r="G26" s="133"/>
      <c r="H26" s="133"/>
      <c r="I26" s="133"/>
      <c r="J26" s="133"/>
      <c r="K26" s="196"/>
      <c r="L26" s="196">
        <v>1</v>
      </c>
      <c r="N26" s="97">
        <f>SUM(E26:L26)</f>
        <v>1</v>
      </c>
    </row>
    <row r="27" spans="1:14" ht="14.25">
      <c r="A27" s="36"/>
      <c r="B27" s="37"/>
      <c r="C27" s="131"/>
      <c r="D27" s="132"/>
      <c r="E27" s="134">
        <f>$C26*E26</f>
        <v>0</v>
      </c>
      <c r="F27" s="134">
        <f t="shared" ref="F27:F35" si="22">$C26*F26</f>
        <v>0</v>
      </c>
      <c r="G27" s="134">
        <f t="shared" ref="G27:H27" si="23">$C26*G26</f>
        <v>0</v>
      </c>
      <c r="H27" s="134">
        <f t="shared" si="23"/>
        <v>0</v>
      </c>
      <c r="I27" s="134">
        <f t="shared" ref="I27:L27" si="24">$C26*I26</f>
        <v>0</v>
      </c>
      <c r="J27" s="134">
        <f t="shared" si="24"/>
        <v>0</v>
      </c>
      <c r="K27" s="197">
        <f t="shared" ref="K27" si="25">$C26*K26</f>
        <v>0</v>
      </c>
      <c r="L27" s="197">
        <f t="shared" si="24"/>
        <v>69634.096954740002</v>
      </c>
      <c r="N27" s="97"/>
    </row>
    <row r="28" spans="1:14" ht="14.25">
      <c r="A28" s="36">
        <v>9</v>
      </c>
      <c r="B28" s="37" t="str">
        <f>'Secretária Saúde'!E95</f>
        <v>INSTALAÇÃO HIDRÁULICA</v>
      </c>
      <c r="C28" s="131">
        <f>'Secretária Saúde'!J107</f>
        <v>19263.419243999997</v>
      </c>
      <c r="D28" s="132">
        <f>C28/$C$39</f>
        <v>2.1777624487635459E-2</v>
      </c>
      <c r="E28" s="133"/>
      <c r="F28" s="133"/>
      <c r="G28" s="133"/>
      <c r="H28" s="133"/>
      <c r="I28" s="133"/>
      <c r="J28" s="133">
        <v>1</v>
      </c>
      <c r="K28" s="196"/>
      <c r="L28" s="196"/>
      <c r="N28" s="97">
        <f>SUM(E28:L28)</f>
        <v>1</v>
      </c>
    </row>
    <row r="29" spans="1:14" ht="14.25">
      <c r="A29" s="36"/>
      <c r="B29" s="37"/>
      <c r="C29" s="131"/>
      <c r="D29" s="132"/>
      <c r="E29" s="134">
        <f>$C28*E28</f>
        <v>0</v>
      </c>
      <c r="F29" s="134">
        <f t="shared" si="22"/>
        <v>0</v>
      </c>
      <c r="G29" s="134">
        <f t="shared" ref="G29:H29" si="26">$C28*G28</f>
        <v>0</v>
      </c>
      <c r="H29" s="134">
        <f t="shared" si="26"/>
        <v>0</v>
      </c>
      <c r="I29" s="134">
        <f t="shared" ref="I29:L29" si="27">$C28*I28</f>
        <v>0</v>
      </c>
      <c r="J29" s="134">
        <f t="shared" si="27"/>
        <v>19263.419243999997</v>
      </c>
      <c r="K29" s="197">
        <f t="shared" ref="K29" si="28">$C28*K28</f>
        <v>0</v>
      </c>
      <c r="L29" s="197">
        <f t="shared" si="27"/>
        <v>0</v>
      </c>
      <c r="N29" s="97"/>
    </row>
    <row r="30" spans="1:14" ht="14.25">
      <c r="A30" s="36">
        <v>10</v>
      </c>
      <c r="B30" s="37" t="str">
        <f>'Secretária Saúde'!E109</f>
        <v>INSTALAÇÃO SANITÁRIA</v>
      </c>
      <c r="C30" s="131">
        <f>'Secretária Saúde'!J122</f>
        <v>16860.862740000004</v>
      </c>
      <c r="D30" s="132">
        <f>C30/$C$39</f>
        <v>1.9061493322565431E-2</v>
      </c>
      <c r="E30" s="133"/>
      <c r="F30" s="133"/>
      <c r="G30" s="133"/>
      <c r="H30" s="133"/>
      <c r="I30" s="133"/>
      <c r="J30" s="133">
        <v>1</v>
      </c>
      <c r="K30" s="196"/>
      <c r="L30" s="196"/>
      <c r="N30" s="97">
        <f>SUM(E30:L30)</f>
        <v>1</v>
      </c>
    </row>
    <row r="31" spans="1:14" ht="14.25">
      <c r="A31" s="36"/>
      <c r="B31" s="37"/>
      <c r="C31" s="131"/>
      <c r="D31" s="132"/>
      <c r="E31" s="38">
        <f>$C30*E30</f>
        <v>0</v>
      </c>
      <c r="F31" s="38">
        <f t="shared" si="22"/>
        <v>0</v>
      </c>
      <c r="G31" s="38">
        <f t="shared" ref="G31:H31" si="29">$C30*G30</f>
        <v>0</v>
      </c>
      <c r="H31" s="38">
        <f t="shared" si="29"/>
        <v>0</v>
      </c>
      <c r="I31" s="38">
        <f t="shared" ref="I31:L31" si="30">$C30*I30</f>
        <v>0</v>
      </c>
      <c r="J31" s="38">
        <f t="shared" si="30"/>
        <v>16860.862740000004</v>
      </c>
      <c r="K31" s="198">
        <f t="shared" ref="K31" si="31">$C30*K30</f>
        <v>0</v>
      </c>
      <c r="L31" s="198">
        <f t="shared" si="30"/>
        <v>0</v>
      </c>
      <c r="N31" s="97"/>
    </row>
    <row r="32" spans="1:14" ht="14.25">
      <c r="A32" s="36">
        <v>11</v>
      </c>
      <c r="B32" s="37" t="str">
        <f>'Secretária Saúde'!E124</f>
        <v>LOUÇAS, ACESSÓRIOS E METAIS</v>
      </c>
      <c r="C32" s="131">
        <f>'Secretária Saúde'!J130</f>
        <v>13094.93115</v>
      </c>
      <c r="D32" s="132">
        <f>C32/$C$39</f>
        <v>1.4804043335399279E-2</v>
      </c>
      <c r="E32" s="133"/>
      <c r="F32" s="133"/>
      <c r="G32" s="133"/>
      <c r="H32" s="133"/>
      <c r="I32" s="133"/>
      <c r="J32" s="133"/>
      <c r="K32" s="196">
        <v>1</v>
      </c>
      <c r="L32" s="196"/>
      <c r="N32" s="97">
        <f>SUM(E32:L32)</f>
        <v>1</v>
      </c>
    </row>
    <row r="33" spans="1:14" ht="14.25">
      <c r="A33" s="36"/>
      <c r="B33" s="37"/>
      <c r="C33" s="131"/>
      <c r="D33" s="132"/>
      <c r="E33" s="134">
        <f>$C32*E32</f>
        <v>0</v>
      </c>
      <c r="F33" s="134">
        <f t="shared" si="22"/>
        <v>0</v>
      </c>
      <c r="G33" s="134">
        <f t="shared" ref="G33:H33" si="32">$C32*G32</f>
        <v>0</v>
      </c>
      <c r="H33" s="134">
        <f t="shared" si="32"/>
        <v>0</v>
      </c>
      <c r="I33" s="134">
        <f t="shared" ref="I33:L33" si="33">$C32*I32</f>
        <v>0</v>
      </c>
      <c r="J33" s="134">
        <f t="shared" si="33"/>
        <v>0</v>
      </c>
      <c r="K33" s="197">
        <f t="shared" ref="K33" si="34">$C32*K32</f>
        <v>13094.93115</v>
      </c>
      <c r="L33" s="197">
        <f t="shared" si="33"/>
        <v>0</v>
      </c>
      <c r="N33" s="97"/>
    </row>
    <row r="34" spans="1:14" ht="14.25">
      <c r="A34" s="36">
        <v>12</v>
      </c>
      <c r="B34" s="37" t="str">
        <f>'Secretária Saúde'!E132</f>
        <v>INSTALAÇÃO ELÉTRICA - 110V - 220V</v>
      </c>
      <c r="C34" s="131">
        <f>'Secretária Saúde'!J179</f>
        <v>71156.458014000003</v>
      </c>
      <c r="D34" s="132">
        <f>C34/$C$39</f>
        <v>8.044359118549281E-2</v>
      </c>
      <c r="E34" s="133"/>
      <c r="F34" s="133"/>
      <c r="G34" s="133"/>
      <c r="H34" s="133"/>
      <c r="I34" s="133"/>
      <c r="J34" s="133">
        <v>0.5</v>
      </c>
      <c r="K34" s="196">
        <v>0.5</v>
      </c>
      <c r="L34" s="196"/>
      <c r="N34" s="97">
        <f>SUM(E34:L34)</f>
        <v>1</v>
      </c>
    </row>
    <row r="35" spans="1:14" ht="14.25">
      <c r="A35" s="36"/>
      <c r="B35" s="37"/>
      <c r="C35" s="131"/>
      <c r="D35" s="132"/>
      <c r="E35" s="134">
        <f>$C34*E34</f>
        <v>0</v>
      </c>
      <c r="F35" s="134">
        <f t="shared" si="22"/>
        <v>0</v>
      </c>
      <c r="G35" s="134">
        <f t="shared" ref="G35:H35" si="35">$C34*G34</f>
        <v>0</v>
      </c>
      <c r="H35" s="134">
        <f t="shared" si="35"/>
        <v>0</v>
      </c>
      <c r="I35" s="134">
        <f t="shared" ref="I35:L35" si="36">$C34*I34</f>
        <v>0</v>
      </c>
      <c r="J35" s="134">
        <f t="shared" si="36"/>
        <v>35578.229007000002</v>
      </c>
      <c r="K35" s="197">
        <f t="shared" ref="K35" si="37">$C34*K34</f>
        <v>35578.229007000002</v>
      </c>
      <c r="L35" s="197">
        <f t="shared" si="36"/>
        <v>0</v>
      </c>
      <c r="N35" s="97"/>
    </row>
    <row r="36" spans="1:14" ht="14.25">
      <c r="A36" s="36">
        <v>13</v>
      </c>
      <c r="B36" s="37" t="str">
        <f>'Secretária Saúde'!E181</f>
        <v>SERVIÇOS FINAIS</v>
      </c>
      <c r="C36" s="131">
        <f>'Secretária Saúde'!J183</f>
        <v>3725.4722400000001</v>
      </c>
      <c r="D36" s="132">
        <f>C36/$C$39</f>
        <v>4.2117100009179519E-3</v>
      </c>
      <c r="E36" s="133"/>
      <c r="F36" s="133"/>
      <c r="G36" s="133"/>
      <c r="H36" s="133"/>
      <c r="I36" s="133"/>
      <c r="J36" s="133"/>
      <c r="K36" s="196"/>
      <c r="L36" s="196">
        <v>1</v>
      </c>
      <c r="N36" s="97">
        <f>SUM(E36:L36)</f>
        <v>1</v>
      </c>
    </row>
    <row r="37" spans="1:14" ht="15" thickBot="1">
      <c r="A37" s="77"/>
      <c r="B37" s="78"/>
      <c r="C37" s="79"/>
      <c r="D37" s="80"/>
      <c r="E37" s="138">
        <f t="shared" ref="E37:L37" si="38">$C36*E36</f>
        <v>0</v>
      </c>
      <c r="F37" s="138">
        <f t="shared" si="38"/>
        <v>0</v>
      </c>
      <c r="G37" s="138">
        <f t="shared" si="38"/>
        <v>0</v>
      </c>
      <c r="H37" s="138">
        <f t="shared" si="38"/>
        <v>0</v>
      </c>
      <c r="I37" s="138">
        <f t="shared" si="38"/>
        <v>0</v>
      </c>
      <c r="J37" s="138">
        <f t="shared" si="38"/>
        <v>0</v>
      </c>
      <c r="K37" s="199">
        <f t="shared" ref="K37" si="39">$C36*K36</f>
        <v>0</v>
      </c>
      <c r="L37" s="199">
        <f t="shared" si="38"/>
        <v>3725.4722400000001</v>
      </c>
      <c r="N37" s="97"/>
    </row>
    <row r="38" spans="1:14" ht="8.1" customHeight="1" thickBot="1">
      <c r="A38" s="146"/>
      <c r="B38" s="147"/>
      <c r="C38" s="148"/>
      <c r="D38" s="147"/>
      <c r="E38" s="147"/>
      <c r="F38" s="147"/>
      <c r="G38" s="147"/>
      <c r="H38" s="147"/>
      <c r="I38" s="147"/>
      <c r="J38" s="147"/>
      <c r="K38" s="200"/>
      <c r="L38" s="200"/>
      <c r="N38" s="97"/>
    </row>
    <row r="39" spans="1:14" ht="13.5" thickBot="1">
      <c r="A39" s="216" t="s">
        <v>24</v>
      </c>
      <c r="B39" s="217"/>
      <c r="C39" s="81">
        <f>SUM(C12:C37)</f>
        <v>884550.98741081997</v>
      </c>
      <c r="D39" s="96"/>
      <c r="E39" s="135">
        <f>E13+E15+E17+E19+E21+E23+E25+E27+E29+E31+E33+E35+E37</f>
        <v>139545.90886452</v>
      </c>
      <c r="F39" s="135">
        <f t="shared" ref="F39:L39" si="40">F13+F15+F17+F19+F21+F23+F25+F27+F29+F31+F33+F35+F37</f>
        <v>105063.47341875</v>
      </c>
      <c r="G39" s="135">
        <f t="shared" si="40"/>
        <v>105063.47341875</v>
      </c>
      <c r="H39" s="135">
        <f t="shared" si="40"/>
        <v>132782.88723839997</v>
      </c>
      <c r="I39" s="135">
        <f t="shared" si="40"/>
        <v>103591.768812276</v>
      </c>
      <c r="J39" s="135">
        <f t="shared" si="40"/>
        <v>127844.28340460399</v>
      </c>
      <c r="K39" s="135">
        <f t="shared" ref="K39" si="41">K13+K15+K17+K19+K21+K23+K25+K27+K29+K31+K33+K35+K37</f>
        <v>97299.623058779995</v>
      </c>
      <c r="L39" s="206">
        <f t="shared" si="40"/>
        <v>73359.569194740005</v>
      </c>
      <c r="N39" s="98">
        <f>SUM(E39:L39)</f>
        <v>884550.98741081986</v>
      </c>
    </row>
    <row r="40" spans="1:14" ht="14.25">
      <c r="A40" s="107"/>
      <c r="B40" s="116"/>
      <c r="C40" s="109"/>
      <c r="D40" s="108"/>
      <c r="E40" s="136">
        <f t="shared" ref="E40:H40" si="42">E39/$C$39</f>
        <v>0.15775903351030848</v>
      </c>
      <c r="F40" s="136">
        <f t="shared" si="42"/>
        <v>0.11877605125543139</v>
      </c>
      <c r="G40" s="136">
        <f t="shared" si="42"/>
        <v>0.11877605125543139</v>
      </c>
      <c r="H40" s="136">
        <f t="shared" si="42"/>
        <v>0.1501133220449738</v>
      </c>
      <c r="I40" s="136">
        <f t="shared" ref="I40:L40" si="43">I39/$C$39</f>
        <v>0.11711226406009759</v>
      </c>
      <c r="J40" s="136">
        <f t="shared" si="43"/>
        <v>0.14453014605615733</v>
      </c>
      <c r="K40" s="201">
        <f t="shared" ref="K40" si="44">K39/$C$39</f>
        <v>0.1099988858116443</v>
      </c>
      <c r="L40" s="201">
        <f t="shared" si="43"/>
        <v>8.2934246005955739E-2</v>
      </c>
      <c r="N40" s="97">
        <f>SUM(E40:L40)</f>
        <v>1</v>
      </c>
    </row>
    <row r="41" spans="1:14" ht="15" thickBot="1">
      <c r="A41" s="110"/>
      <c r="B41" s="111" t="s">
        <v>158</v>
      </c>
      <c r="C41" s="112"/>
      <c r="D41" s="111"/>
      <c r="E41" s="137">
        <f t="shared" ref="E41:L41" si="45">D41+E40</f>
        <v>0.15775903351030848</v>
      </c>
      <c r="F41" s="137">
        <f t="shared" si="45"/>
        <v>0.27653508476573985</v>
      </c>
      <c r="G41" s="137">
        <f t="shared" si="45"/>
        <v>0.39531113602117124</v>
      </c>
      <c r="H41" s="137">
        <f t="shared" si="45"/>
        <v>0.54542445806614503</v>
      </c>
      <c r="I41" s="137">
        <f t="shared" si="45"/>
        <v>0.66253672212624259</v>
      </c>
      <c r="J41" s="137">
        <f t="shared" si="45"/>
        <v>0.80706686818239992</v>
      </c>
      <c r="K41" s="137">
        <f t="shared" si="45"/>
        <v>0.91706575399404422</v>
      </c>
      <c r="L41" s="137">
        <f t="shared" si="45"/>
        <v>1</v>
      </c>
    </row>
    <row r="42" spans="1:14" ht="14.25">
      <c r="A42" s="108"/>
      <c r="B42" s="108"/>
      <c r="C42" s="109"/>
      <c r="D42" s="108"/>
      <c r="E42" s="115"/>
      <c r="F42" s="115"/>
      <c r="G42" s="115"/>
      <c r="H42" s="115"/>
      <c r="I42" s="115"/>
      <c r="J42" s="115"/>
      <c r="K42" s="115"/>
      <c r="L42" s="115"/>
    </row>
    <row r="43" spans="1:14" ht="14.25">
      <c r="C43" s="42"/>
    </row>
  </sheetData>
  <mergeCells count="3">
    <mergeCell ref="A39:B39"/>
    <mergeCell ref="A1:L2"/>
    <mergeCell ref="A8:L8"/>
  </mergeCells>
  <printOptions horizontalCentered="1"/>
  <pageMargins left="3.937007874015748E-2" right="3.937007874015748E-2" top="0.59055118110236227" bottom="0.39370078740157483" header="0.31496062992125984" footer="0.31496062992125984"/>
  <pageSetup paperSize="9" scale="75" fitToHeight="0" orientation="landscape" r:id="rId1"/>
  <ignoredErrors>
    <ignoredError sqref="D14 D12" evalError="1"/>
  </ignoredError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7aqMvK8IME8V4BlIc3FwtD8GV/osIj9wB5W8VvqVGEs=</DigestValue>
    </Reference>
    <Reference Type="http://www.w3.org/2000/09/xmldsig#Object" URI="#idOfficeObject">
      <DigestMethod Algorithm="http://www.w3.org/2001/04/xmlenc#sha256"/>
      <DigestValue>a1UoSa3hiqTjIwYCYdKJm22JuCjJxjBBGA/N2JKFd+I=</DigestValue>
    </Reference>
    <Reference Type="http://uri.etsi.org/01903#SignedProperties" URI="#idSignedProperties">
      <Transforms>
        <Transform Algorithm="http://www.w3.org/TR/2001/REC-xml-c14n-20010315"/>
      </Transforms>
      <DigestMethod Algorithm="http://www.w3.org/2001/04/xmlenc#sha256"/>
      <DigestValue>PgM9erHXrM0mKaky9n75dXhR5WdpCNIqRCS+hpm6D1g=</DigestValue>
    </Reference>
  </SignedInfo>
  <SignatureValue>FEGuqZsY5iQ8MJz7BM6ROjOwykXhl1nH18mFStXXCrZUmvz3xLWi/to/O4QeqhaLySJkbTGDiRl/
v6KRqTWVDqIOnVKoIvVeGnZtJFZxPGdmrtVrd1RjfHCP65tIgDNiwoiwukj4j+aLCW2R3CGio2Mt
0KO3hy3cNh3qoCKLfU0aqtFDqhpi15qjc2fqWkQs40uISyMxbO8vc31ujCosHIIKzjPx5ZNwSt/i
JfnkR8Aw1lMV6PnRYtYReWBiuHcKG3vwgmmpMHxBgtgOrswEJFFppQGly0EtnjmUObwuWTiK7Z/5
MX8eOYgjrBE1aEbGE5zbTYE1pojakFI7Us29dQ==</SignatureValue>
  <KeyInfo>
    <X509Data>
      <X509Certificate>MIIHbzCCBVegAwIBAgIUSVN+G0nzB89EsU9IczgCo0D6dnwwDQYJKoZIhvcNAQELBQAwejELMAkGA1UEBhMCQlIxEzARBgNVBAoTCklDUC1CcmFzaWwxNjA0BgNVBAsTLVNlY3JldGFyaWEgZGEgUmVjZWl0YSBGZWRlcmFsIGRvIEJyYXNpbCAtIFJGQjEeMBwGA1UEAxMVQUMgRElHSVRBTFNJR04gUkZCIEcyMB4XDTIxMDYxNzE3MTI1OVoXDTI0MDYxNzE3MTI1OVowgesxCzAJBgNVBAYTAkJSMRMwEQYDVQQKEwpJQ1AtQnJhc2lsMTYwNAYDVQQLEy1TZWNyZXRhcmlhIGRhIFJlY2VpdGEgRmVkZXJhbCBkbyBCcmFzaWwgLSBSRkIxFTATBgNVBAsTDFJGQiBlLUNQRiBBMzEUMBIGA1UECxMLKEVNIEJSQU5DTykxFzAVBgNVBAsTDjI0MTYyMzY3MDAwMTcwMRMwEQYDVQQLEwpwcmVzZW5jaWFsMTQwMgYDVQQDEytNQVVSSUxJTyBUQURFVSBOT0dVRUlSQSBNQVJUSU5TOjg0NjE5NDA2NjAwMIIBIjANBgkqhkiG9w0BAQEFAAOCAQ8AMIIBCgKCAQEAw0BjO3U1FxBe9dHkrK8YGu4wUu41nT8bsh9R8xEQHTOmpiQ0Fq//j/z8+BXdKfbhmBLXBz8Pq1OZkN/lJ4cS/A7/WCP842y2gfXQ8AKvqVoXAzEvVUh90JLJEnJxqCroxXv8+EdSeCamh2YY8xNlf1VMBYD/ahClaDYM9eA2sVzk4KCrufShSb1nSsSoEeSIwfo6qnDqA0u4ZDRorCBkp7oHYj3ROIGzWLKh3cFofJrWwiyTo1AdyhkkapFlLZlvJgl6Tv/0FHsahLeKIL+cdzs9V6Y4rDq2IgQmjEdc1A6howindu/vCYY7BV7CUsoU23xfsdgN4lxvvsVLFTuGcQIDAQABo4ICeTCCAnUwDgYDVR0PAQH/BAQDAgXgMG0GCCsGAQUFBwEBBGEwXzBdBggrBgEFBQcwAoZRaHR0cDovL3d3dy5kaWdpdGFsc2lnbmNlcnRpZmljYWRvcmEuY29tLmJyL3JlcG9zaXRvcmlvL3JmYi9BQ0RJR0lUQUxTSUdOUkZCRzIucDdiMB8GA1UdIwQYMBaAFMpPQwn2SOBK1W/lLV2Ha6kpjkd7MF0GA1UdIARWMFQwUgYGYEwBAgMqMEgwRgYIKwYBBQUHAgEWOmh0dHA6Ly93d3cuZGlnaXRhbHNpZ25jZXJ0aWZpY2Fkb3JhLmNvbS5ici9yZXBvc2l0b3Jpby9yZmIwCQYDVR0TBAIwADCBsQYDVR0fBIGpMIGmMFegVaBThlFodHRwOi8vd3d3LmRpZ2l0YWxzaWduY2VydGlmaWNhZG9yYS5jb20uYnIvcmVwb3NpdG9yaW8vcmZiL0FDRElHSVRBTFNJR05SRkJHMi5jcmwwS6BJoEeGRWh0dHA6Ly93d3cuZGlnaXRhbHRydXN0LmNvbS5ici9yZXBvc2l0b3Jpby9yZmIvQUNESUdJVEFMU0lHTlJGQkcyLmNybDCBlQYDVR0RBIGNMIGKgRVwYXR0eS5jcnZAaG90bWFpbC5jb22gOAYFYEwBAwGgLwQtMDEwODE5NzI4NDYxOTQwNjYwMDAwMDAwMDAwMDAwMDAwMDAwMDAwMDAwMDAwoBcGBWBMAQMGoA4EDDAwMDAwMDAwMDAwMKAeBgVgTAEDBaAVBBMwMDAwMDAwMDAwMDAwMDAwMDAwMB0GA1UdJQQWMBQGCCsGAQUFBwMCBggrBgEFBQcDBDANBgkqhkiG9w0BAQsFAAOCAgEACwbrsSI3biC6+eZyDmRDtuIA8r86KQU2ispE7qtdV72RtJl9u/rw3yOmbJ1R+yxFV0oKkw6boX+DLItuxRahl7fbUZnp7YvS9PkAuJOpS2TdsWpWqQpvaFnME5ifH7M2unJLmKZ0NeQgfnpFfr5u4juSGNJptkzhN+90LmpoNenKYSDz3uFNh8Eo0iZ1ucWNsx4ELKcsMuXRN1bC4vMXJZPetH6gXFHbTnN0nTGZ73Odz6MGD830IG86DXTK4UCxam8mjViPI5GoLPbiFXW6jxoaczAU1BQ2hYSPmB98SxQ/aSwkpAT7GrPxBjF2ioNmMKPPvCOFAGMVIV/MduNayo9fXjx5Uq+07tLlHzuij4y/dX4EdXLchx3UzvGunYGbHwj8C5FnNGNfLmXU0+WQNTqQfvP0gHVv3xxt7qqv5n1UIlb2KUjNFf+8ZriD7boXePsVx8pOhrfwHxczRWL2WGTUV/T3ij8Q32LQaGR9gC8c5VAR8gtdz33LUzoFSbzwCrX4r/8wRelw23vzAPbjVLLjx5KqOGQFe1NsJJAronhHiHYnHoi0TXuUGUprDCf9w/GmgtOfJdb86Fnn+0VaSsvmRnxgOQq0JWcYuPd/rGdEasoSsvfriImxX9PrSjayhgvEZ62lNt0LSbZDVRQhf4hw3cJELOa8QWHowkwBIA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0hYc41kPULWlWICD9aikyNEcF32h4xkWwWx0G1rdr9U=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E2Sgg25Sc3Ie0ISojg/j7q5W6XPF2MWuT1+v4YiKN98=</DigestValue>
      </Reference>
      <Reference URI="/xl/drawings/drawing2.xml?ContentType=application/vnd.openxmlformats-officedocument.drawing+xml">
        <DigestMethod Algorithm="http://www.w3.org/2001/04/xmlenc#sha256"/>
        <DigestValue>XjhGl6NK6kUHD83LNMxL+330Y+cL6n3JRBQul13gDUE=</DigestValue>
      </Reference>
      <Reference URI="/xl/media/image1.png?ContentType=image/png">
        <DigestMethod Algorithm="http://www.w3.org/2001/04/xmlenc#sha256"/>
        <DigestValue>7BggUywuZkUEFcgSA8PEAZb8HuuzMBCp4NqqLQ4EHCM=</DigestValue>
      </Reference>
      <Reference URI="/xl/printerSettings/printerSettings1.bin?ContentType=application/vnd.openxmlformats-officedocument.spreadsheetml.printerSettings">
        <DigestMethod Algorithm="http://www.w3.org/2001/04/xmlenc#sha256"/>
        <DigestValue>Xuouy/04vOu5NRiKMvKf+nRFcSXpxM+HpB/se/xGs9s=</DigestValue>
      </Reference>
      <Reference URI="/xl/printerSettings/printerSettings2.bin?ContentType=application/vnd.openxmlformats-officedocument.spreadsheetml.printerSettings">
        <DigestMethod Algorithm="http://www.w3.org/2001/04/xmlenc#sha256"/>
        <DigestValue>s6l80irlBTW+uFk7nR5c7WcaDa2jSh3MPBgl0IjaDO0=</DigestValue>
      </Reference>
      <Reference URI="/xl/sharedStrings.xml?ContentType=application/vnd.openxmlformats-officedocument.spreadsheetml.sharedStrings+xml">
        <DigestMethod Algorithm="http://www.w3.org/2001/04/xmlenc#sha256"/>
        <DigestValue>DEeCKo7CNpnmU3hiFEpFuU4xRUlYSZVDyfLV1YfDIUk=</DigestValue>
      </Reference>
      <Reference URI="/xl/styles.xml?ContentType=application/vnd.openxmlformats-officedocument.spreadsheetml.styles+xml">
        <DigestMethod Algorithm="http://www.w3.org/2001/04/xmlenc#sha256"/>
        <DigestValue>as4ad6gJ3pAHJ+bhGnWx7BqyQQL2Yf3a4GKudb993tY=</DigestValue>
      </Reference>
      <Reference URI="/xl/theme/theme1.xml?ContentType=application/vnd.openxmlformats-officedocument.theme+xml">
        <DigestMethod Algorithm="http://www.w3.org/2001/04/xmlenc#sha256"/>
        <DigestValue>O4L/xqYqPxJ0brkeZOoyaL6+nhdjLRJR2Vw40+5T5A8=</DigestValue>
      </Reference>
      <Reference URI="/xl/workbook.xml?ContentType=application/vnd.openxmlformats-officedocument.spreadsheetml.sheet.main+xml">
        <DigestMethod Algorithm="http://www.w3.org/2001/04/xmlenc#sha256"/>
        <DigestValue>GqBojhmwi96Z3Typ1lZD7aNrU6rmpVS2nBP8Wmxv4H8=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sheet1.xml?ContentType=application/vnd.openxmlformats-officedocument.spreadsheetml.worksheet+xml">
        <DigestMethod Algorithm="http://www.w3.org/2001/04/xmlenc#sha256"/>
        <DigestValue>lsa7z/qVop3z6uuxzjoG5uRht4H4Ky0D9usvTQ2X1kk=</DigestValue>
      </Reference>
      <Reference URI="/xl/worksheets/sheet2.xml?ContentType=application/vnd.openxmlformats-officedocument.spreadsheetml.worksheet+xml">
        <DigestMethod Algorithm="http://www.w3.org/2001/04/xmlenc#sha256"/>
        <DigestValue>g/2QeIvRFpygcWiJp7dd792Lum7/U0Orx5IqCjAGc5c=</DigestValue>
      </Reference>
    </Manifest>
    <SignatureProperties>
      <SignatureProperty Id="idSignatureTime" Target="#idPackageSignature">
        <mdssi:SignatureTime xmlns:mdssi="http://schemas.openxmlformats.org/package/2006/digital-signature">
          <mdssi:Format>YYYY-MM-DDThh:mm:ssTZD</mdssi:Format>
          <mdssi:Value>2023-12-01T17:16:35Z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2023-12-01T17:16:35Z</xd:SigningTime>
          <xd:SigningCertificate>
            <xd:Cert>
              <xd:CertDigest>
                <DigestMethod Algorithm="http://www.w3.org/2001/04/xmlenc#sha256"/>
                <DigestValue>liwoXVx/qdp8ujLMzVdcjmjlGD5Msiz+zaf4sv1kw8U=</DigestValue>
              </xd:CertDigest>
              <xd:IssuerSerial>
                <X509IssuerName>CN=AC DIGITALSIGN RFB G2, OU=Secretaria da Receita Federal do Brasil - RFB, O=ICP-Brasil, C=BR</X509IssuerName>
                <X509SerialNumber>418618273555565165873461978609799151964269475452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KzCCBROgAwIBAgIBGTANBgkqhkiG9w0BAQ0FADCBkDELMAkGA1UEBhMCQlIxEzARBgNVBAoMCklDUC1CcmFzaWwxNDAyBgNVBAsMK0F1dG9yaWRhZGUgQ2VydGlmaWNhZG9yYSBSYWl6IEJyYXNpbGVpcmEgdjUxNjA0BgNVBAMMLUFDIFNlY3JldGFyaWEgZGEgUmVjZWl0YSBGZWRlcmFsIGRvIEJyYXNpbCB2NDAeFw0xODExMTIxNDMyNTFaFw0yOTAyMjAxNDMyNTFaMHoxCzAJBgNVBAYTAkJSMRMwEQYDVQQKEwpJQ1AtQnJhc2lsMTYwNAYDVQQLEy1TZWNyZXRhcmlhIGRhIFJlY2VpdGEgRmVkZXJhbCBkbyBCcmFzaWwgLSBSRkIxHjAcBgNVBAMTFUFDIERJR0lUQUxTSUdOIFJGQiBHMjCCAiIwDQYJKoZIhvcNAQEBBQADggIPADCCAgoCggIBAJqJL7DhHRUOJwNIrqiPD3f4fnRlBoCX+HlTYkTgRGBP2ZdrMFaRFNbTgQ1d9IR3GH9KGozH0VE0d2xc7XED8xYPGiymp9lXOfixVGnCd+lzLbJZwEV4hjN2N1rt+1EGeGTFTMjlhKUu6F6cS2as098FEjjykHDx5x2WGoRnq/o03s9sguwPJWvyRwkPfPL0cJj1/XZ8apaTlj4E0csbbUTDWqiMILN/EP7n0jWz9rWv6U4OKNA4Y5ab7KCX0jA7xwvhMIQGFWJtIHY6jK5lfUvPGofC44BZOV4d9dJ/Lx1qP2tJQ2G52ZUe3gI11Gen/v/0B5eXFC71IRrIfH5pIKFsWwFHcb5yVkGf+nDAPyTAPOkNoCqUsfRFtooVMUZAEDDRffevVfJpIEGPn9diDtOQiTc9ATyzQTOehE+OOfBQVsQskxIiluzf71QaN6bK9vPwgheI8Dtw+KfdT6W+qovyrEdeAdyzAVha4YHK/bUz8XJwG6CdS+Diupl3Hqe+EHt/xyzfE3DI9Mj/Qszp/F/25tr07qfTsC3U7Q0/oWxATasOiCbktMNON3ujH991FddxSl0hHImIWlooWm4Jyd8f4c8XTQ93nqN/QFGyuI0gejKsw+LznQAlKbu8CeAqpTTeUnS8qmpYhVAhGQn1vWNronqfU+ZCnrYMHXeEZY/dAgMBAAGjggGjMIIBnzCB9QYDVR0gBIHtMIHqMEwGBmBMAQIBLDBCMEAGCCsGAQUFBwIBFjRodHRwOi8vd3d3LnJlY2VpdGEuZmF6ZW5kYS5nb3YuYnIvYWNyZmIvZHBjYWNyZmIucGRmMEwGBmBMAQIDKjBCMEAGCCsGAQUFBwIBFjRodHRwOi8vd3d3LnJlY2VpdGEuZmF6ZW5kYS5nb3YuYnIvYWNyZmIvZHBjYWNyZmIucGRmMEwGBmBMAQIEEjBCMEAGCCsGAQUFBwIBFjRodHRwOi8vd3d3LnJlY2VpdGEuZmF6ZW5kYS5nb3YuYnIvYWNyZmIvZHBjYWNyZmIucGRmMEQGA1UdHwQ9MDswOaA3oDWGM2h0dHA6Ly93d3cucmVjZWl0YS5mYXplbmRhLmdvdi5ici9hY3JmYi9hY3JmYnY0LmNybDAfBgNVHSMEGDAWgBQamOZDyhzdkp6ZY0VaKukfhyDNNTAdBgNVHQ4EFgQUyk9DCfZI4ErVb+UtXYdrqSmOR3swDwYDVR0TAQH/BAUwAwEB/zAOBgNVHQ8BAf8EBAMCAQYwDQYJKoZIhvcNAQENBQADggIBABjS1s0FtO4x6IMc7cpn+enbOPxnSetvnDopEjpOT2Vt7+XsTje+oOfaMyhywzo6jcYfXnJEQnbzArln199jBjy9tYfb9+QyIq7kF24gGheR+ztOMieJgGLv9giEKYtUkPE9UHXWUeX3rbbkPhmHXvXqwco262TmUCbPurg+39LRPLDHwWuHzY10I5PR6QYlUzkiRlo6ScTpW88BRV7rUjX9wtTi62j2kjvHxfDdEAnJKFVgCyQ8jZS4CpfyF3SH9Kbj+HeSxbIoea4k8e6XznAbjsr9kETaKnIj64Mi+ggS6yxArC07niNZA3GNh2iDZT1ArHy/UHfqefoWWR5Ognv2PgOOxAREDkV6vcLsfYc+pmNJxrShuM5EZpIcx79zUWxsc4p3xCCAuFElnVapDufyqzCSMb1VwvDi3/JmTRHzDaE9NeWkNrjkJuO7pB6vAXNyE6WeAxoDfXznxXgsRmhesjHj1CLAkFNzzOLCH0a6omITFmXqFem6hyCb6WiM3z2Y/mIOdjpKysI++Fmp+MswFlg59dDfcxGU1HzDTwlRObuEIovcKljPWfvag0PQeIl5J1o1DyTEyWzTmRe00Mbgvcb1+1eX+kKvSM8iWfRDYssvBQCJaV2nQD8w2MzZa9FqckUAxURyK+i4AICf+sjtnBL4gFmxI56sQPC5t8Eg</xd:EncapsulatedX509Certificate>
            <xd:EncapsulatedX509Certificate>MIIGYDCCBEigAwIBAgIBBDANBgkqhkiG9w0BAQ0FADCBlzELMAkGA1UEBhMCQlIxEzARBgNVBAoMCklDUC1CcmFzaWwxPTA7BgNVBAsMNEluc3RpdHV0byBOYWNpb25hbCBkZSBUZWNub2xvZ2lhIGRhIEluZm9ybWFjYW8gLSBJVEkxNDAyBgNVBAMMK0F1dG9yaWRhZGUgQ2VydGlmaWNhZG9yYSBSYWl6IEJyYXNpbGVpcmEgdjUwHhcNMTYwNzIwMTMzMjA0WhcNMjkwMzAyMTIwMDA0WjCBkDELMAkGA1UEBhMCQlIxEzARBgNVBAoMCklDUC1CcmFzaWwxNDAyBgNVBAsMK0F1dG9yaWRhZGUgQ2VydGlmaWNhZG9yYSBSYWl6IEJyYXNpbGVpcmEgdjUxNjA0BgNVBAMMLUFDIFNlY3JldGFyaWEgZGEgUmVjZWl0YSBGZWRlcmFsIGRvIEJyYXNpbCB2NDCCAiIwDQYJKoZIhvcNAQEBBQADggIPADCCAgoCggIBAJ1gd6oPyvAvYC0B5fUItXFU/csX2yNEOVJjr/SeuSv5bE0gIc/kUjoYVNMuUe+CTBY/gkoIiwR7qr7Dsp9jn8FTLnALrn6j1sbbkoD4ytTI3WHUuiefz/oApv+H5zPswj3JqUyXaK7bzN5Akc3PNFUzRb3+UbtYA2fXinBAewxrpZidGX0A+ioC++qPq06APTio9SWSBBGEZgmLOAHpkdHhNUAaP9MJXRcQ9k4kilOt3uewRP7EKMyMGDyNPeqDtWCWCEif7vZiLScrKSY3l25nCW9wVN8qQ0G8mJwMTFhntZfG7098kRN0fIVAstyT4KsyVIOWgj8r2pZ913yJfobMROyl89X5leR298gzwDhN2UKJXHmf7XFzqOTg0Hl4dK5LzSg07Ry2DqooFwdvxjBXlWdAVkTdZo5lM5FQGr5uNDFyL2DQwDtmpMrQ7QrVA4saXfwBsMWMel20siX8t2bOFIXHc1HiUDxETgCQw4542pwOtFPj8+UFag+ypZhyk8voAaXQjw3qGubWI68jFNZTrNXjQThIlJWI83OWjcvmIr4SPgbf9hIIHzznSdzqPXXdAZRNS9fxrxmgoTcG4I7cu1hZgBv9HHIaUKr2MwXAdNiqoe71wDkLCKUx8/fVJnhswqHBHYAj+KjBwyoJW1JliL91QOT3Bjz2epj7kj7tAgMBAAGjgbswgbgwHQYDVR0OBBYEFBqY5kPKHN2SnpljRVoq6R+HIM01MA8GA1UdEwEB/wQFMAMBAf8wDgYDVR0PAQH/BAQDAgEGMBQGA1UdIAQNMAswCQYFYEwBAQgwADA/BgNVHR8EODA2MDSgMqAwhi5odHRwOi8vYWNyYWl6LmljcGJyYXNpbC5nb3YuYnIvTENSYWNyYWl6djUuY3JsMB8GA1UdIwQYMBaAFGmovnXZxO9s5xNF5GFu5Wj4tkBeMA0GCSqGSIb3DQEBDQUAA4ICAQBrQuAL6TWbdnOpHbgSzAd9Pkc+vr5uTd7ml4xfPPs/I+BNCGT9Q6OTx/26m6q9rOrl6/9AASYDE5esiwBlaQ4OPzQQ37zrf5d4FnGxnsRMdjEL2pjks7ull66LZX8k5HOfnxy5iYo1hTy46UYg28PXdL55qTljilj4LueNFlTCmK2m9Vo1E6F/Ss79D31uwVBadgoK/i95dFONNlSj/w3/sa9Pbkq3JCJ10ET01GmBSTrtired+zzcj26QT0hjQQ5PUB6wV2+bhUx+WN/rXiLph/DPvy7gg8hrn4mVHBYOEPPoq7qBsX77cswycENKXrlq+gHA2Lj8hkrbfQt4pZQzT+6nLOSOyqMI21ql781eErJySwJ0R9LdPQNm3MUS/ifoRPdjFGWUktBRue/03QrVYtwFBMaIjF/p93Bmb/42xfkL/TG/W6EicBcGLms2SU4pBtw+NDFMQ1YXxNJQoNJ2uzxnzBSqdr5bF5qZth4EHob+I8uUFYylIoCHWvMD1pAxTu8fC9366lkt7cpBARiOdB2MN31JQK3nxjeQeXHiudm8twSzNp0wbJViUiRfNZbqH3yNe8ZTYUQds7hCCcZh3pZbe4PNWS2WDiifF9uXRdfAL3qsEubQOrA/s+EvZha6afCs4d4BlGKQsf64r0iPnX6hFxR4h4sXRI9x5xRMtA==</xd:EncapsulatedX509Certificate>
            <xd:EncapsulatedX509Certificate>MIIGoTCCBImgAwIBAgIBATANBgkqhkiG9w0BAQ0FADCBlzELMAkGA1UEBhMCQlIxEzARBgNVBAoMCklDUC1CcmFzaWwxPTA7BgNVBAsMNEluc3RpdHV0byBOYWNpb25hbCBkZSBUZWNub2xvZ2lhIGRhIEluZm9ybWFjYW8gLSBJVEkxNDAyBgNVBAMMK0F1dG9yaWRhZGUgQ2VydGlmaWNhZG9yYSBSYWl6IEJyYXNpbGVpcmEgdjUwHhcNMTYwMzAyMTMwMTM4WhcNMjkwMzAyMjM1OTM4WjCBlzELMAkGA1UEBhMCQlIxEzARBgNVBAoMCklDUC1CcmFzaWwxPTA7BgNVBAsMNEluc3RpdHV0byBOYWNpb25hbCBkZSBUZWNub2xvZ2lhIGRhIEluZm9ybWFjYW8gLSBJVEkxNDAyBgNVBAMMK0F1dG9yaWRhZGUgQ2VydGlmaWNhZG9yYSBSYWl6IEJyYXNpbGVpcmEgdjUwggIiMA0GCSqGSIb3DQEBAQUAA4ICDwAwggIKAoICAQD3LXgabUWsF+gUXw/6YODeF2XkqEyfk3VehdsIx+3/ERgdjCS/ouxYR0Epi2hdoMUVJDNf3XQfjAWXJyCoTneHYAl2McMdvoqtLB2ileQlJiis0fTtYTJayee9BAIdIrCor1Lc0vozXCpDtq5nTwhjIocaZtcuFsdrkl+nbfYxl5m7vjTkTMS6j8ffjmFzbNPDlJuV3Vy7AzapPVJrMl6UHPXCHMYMzl0KxR/47S5XGgmLYkYt8bNCHA3fg07y+Gtvgu+SNhMPwWKIgwhYw+9vErOnavRhOimYo4M2AwNpNK0OKLI7Im5V094jFp4Ty+mlmfQH00k8nkSUEN+1TGGkhv16c2hukbx9iCfbmk7im2hGKjQA8eH64VPYoS2qdKbPbd3xDDHN2croYKpy2U2oQTVBSf9hC3o6fKo3zp0U3dNiw7ZgWKS9UwP31Q0gwgB1orZgLuF+LIppHYwxcTG/AovNWa4sTPukMiX2L+p7uIHExTZJJU4YoDacQh/mfbPIz3261He4YFmQ35sfw3eKHQSOLyiVfev/n0l/r308PijEd+d+Hz5RmqIzS8jYXZIeJxym4mEjE1fKpeP56Ea52LlIJ8ZqsJ3xzHWu3WkAVz4hMqrX6BPMGW2IxOuEUQyIaCBg1lI6QLiPMHvo2/J7gu4YfqRcH6i27W3HyzamEQIDAQABo4H1MIHyME4GA1UdIARHMEUwQwYFYEwBAQAwOjA4BggrBgEFBQcCARYsaHR0cDovL2FjcmFpei5pY3BicmFzaWwuZ292LmJyL0RQQ2FjcmFpei5wZGYwPwYDVR0fBDgwNjA0oDKgMIYuaHR0cDovL2FjcmFpei5pY3BicmFzaWwuZ292LmJyL0xDUmFjcmFpenY1LmNybDAfBgNVHSMEGDAWgBRpqL512cTvbOcTReRhbuVo+LZAXjAdBgNVHQ4EFgQUaai+ddnE72znE0XkYW7laPi2QF4wDwYDVR0TAQH/BAUwAwEB/zAOBgNVHQ8BAf8EBAMCAQYwDQYJKoZIhvcNAQENBQADggIBABRt2/JiWapef7o/plhR4PxymlMIp/JeZ5F0BZ1XafmYpl5g6pRokFrIRMFXLyEhlgo51I05InyCc9Td6UXjlsOASTc/LRavyjB/8NcQjlRYDh6xf7OdP05mFcT/0+6bYRtNgsnUbr10pfsK/UzyUvQWbumGS57hCZrAZOyd9MzukiF/azAa6JfoZk2nDkEudKOY8tRyTpMmDzN5fufPSC3v7tSJUqTqo5z7roN/FmckRzGAYyz5XulbOc5/UsAT/tk+KP/clbbqd/hhevmmdJclLr9qWZZcOgzuFU2YsgProtVu0fFNXGr6KK9fu44pOHajmMsTXK3X7r/Pwh19kFRow5F3RQMUZC6Re0YLfXh+ypnUSCzA+uL4JPtHIGyvkbWiulkustpOKUSVwBPzvA2sQUOvqdbAR7C8jcHYFJMuK2HZFji7pxcWWab/NKsFcJ3sluDjmhizpQaxbYTfAVXu3q8yd0su/BHHhBpteyHvYyyz0Eb9LUysR2cMtWvfPU6vnoPgYvOGO1CziyGEsgKULkCH4o2Vgl1gQuKWO4V68rFW8a/jvq28sbY+y/Ao0I5ohpnBcQOAawiFbz6yJtObajYMuztDDP8oY656EuuJXBJhuKAJPI/7WDtgfV8ffOh/iQGQATVMtgDN0gv8bn5NdUX8UMNX1sHhU3H1Upo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Secretária Saúde</vt:lpstr>
      <vt:lpstr>cronograma</vt:lpstr>
      <vt:lpstr>cronograma!Area_de_impressao</vt:lpstr>
      <vt:lpstr>'Secretária Saúde'!Area_de_impressao</vt:lpstr>
      <vt:lpstr>'Secretária Saúde'!Titulos_de_impressao</vt:lpstr>
    </vt:vector>
  </TitlesOfParts>
  <Company>Fnde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27421740104</dc:creator>
  <cp:lastModifiedBy>Kari</cp:lastModifiedBy>
  <cp:lastPrinted>2023-12-01T17:01:58Z</cp:lastPrinted>
  <dcterms:created xsi:type="dcterms:W3CDTF">2012-10-15T18:57:41Z</dcterms:created>
  <dcterms:modified xsi:type="dcterms:W3CDTF">2023-12-01T17:02:09Z</dcterms:modified>
</cp:coreProperties>
</file>